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Finance^J budgets and banking/CASHBOOKS/CASHBOOK 2025-26/"/>
    </mc:Choice>
  </mc:AlternateContent>
  <xr:revisionPtr revIDLastSave="0" documentId="8_{AEFED4B6-C477-4CEC-A7FC-ED56BC463F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-2026" sheetId="1" r:id="rId1"/>
    <sheet name="Budget" sheetId="4" r:id="rId2"/>
    <sheet name="AGAR" sheetId="5" r:id="rId3"/>
  </sheets>
  <definedNames>
    <definedName name="_xlnm._FilterDatabase" localSheetId="0" hidden="1">'2025-2026'!$A$2:$AQ$124</definedName>
    <definedName name="_xlnm.Print_Area" localSheetId="0">'2025-2026'!$A$1:$AP$130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1" l="1"/>
  <c r="C3" i="4"/>
  <c r="AQ21" i="1"/>
  <c r="AQ17" i="1"/>
  <c r="AQ9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15" i="1" l="1"/>
  <c r="AQ14" i="1"/>
  <c r="AQ13" i="1"/>
  <c r="AQ5" i="1"/>
  <c r="AQ93" i="1" l="1"/>
  <c r="AQ92" i="1"/>
  <c r="AQ91" i="1"/>
  <c r="AQ90" i="1"/>
  <c r="AQ89" i="1"/>
  <c r="AQ88" i="1"/>
  <c r="AQ103" i="1" l="1"/>
  <c r="AQ102" i="1"/>
  <c r="AQ101" i="1"/>
  <c r="AQ100" i="1"/>
  <c r="AQ99" i="1"/>
  <c r="AQ98" i="1"/>
  <c r="AQ97" i="1"/>
  <c r="AQ96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N18" i="4" l="1"/>
  <c r="M18" i="4"/>
  <c r="L18" i="4"/>
  <c r="K18" i="4"/>
  <c r="J18" i="4"/>
  <c r="I18" i="4"/>
  <c r="H18" i="4"/>
  <c r="N17" i="4"/>
  <c r="M17" i="4"/>
  <c r="L17" i="4"/>
  <c r="K17" i="4"/>
  <c r="J17" i="4"/>
  <c r="I17" i="4"/>
  <c r="H17" i="4"/>
  <c r="N16" i="4"/>
  <c r="M16" i="4"/>
  <c r="L16" i="4"/>
  <c r="K16" i="4"/>
  <c r="J16" i="4"/>
  <c r="I16" i="4"/>
  <c r="H16" i="4"/>
  <c r="N15" i="4"/>
  <c r="M15" i="4"/>
  <c r="L15" i="4"/>
  <c r="K15" i="4"/>
  <c r="J15" i="4"/>
  <c r="I15" i="4"/>
  <c r="H15" i="4"/>
  <c r="N14" i="4"/>
  <c r="M14" i="4"/>
  <c r="L14" i="4"/>
  <c r="K14" i="4"/>
  <c r="J14" i="4"/>
  <c r="I14" i="4"/>
  <c r="H14" i="4"/>
  <c r="G19" i="4"/>
  <c r="G18" i="4"/>
  <c r="G17" i="4"/>
  <c r="G16" i="4"/>
  <c r="G15" i="4"/>
  <c r="G14" i="4"/>
  <c r="AQ108" i="1" l="1"/>
  <c r="AQ107" i="1"/>
  <c r="AQ106" i="1"/>
  <c r="AQ105" i="1"/>
  <c r="AQ104" i="1"/>
  <c r="F19" i="4" l="1"/>
  <c r="F18" i="4"/>
  <c r="F17" i="4"/>
  <c r="F16" i="4"/>
  <c r="F15" i="4"/>
  <c r="F14" i="4"/>
  <c r="AQ48" i="1"/>
  <c r="E18" i="4" l="1"/>
  <c r="E17" i="4"/>
  <c r="E16" i="4"/>
  <c r="E15" i="4"/>
  <c r="E14" i="4"/>
  <c r="D19" i="4" l="1"/>
  <c r="D18" i="4"/>
  <c r="D17" i="4"/>
  <c r="D16" i="4"/>
  <c r="D15" i="4"/>
  <c r="D14" i="4"/>
  <c r="AQ87" i="1" l="1"/>
  <c r="AQ86" i="1"/>
  <c r="AQ85" i="1"/>
  <c r="AQ84" i="1"/>
  <c r="AQ83" i="1"/>
  <c r="AQ82" i="1"/>
  <c r="AQ81" i="1"/>
  <c r="AQ80" i="1"/>
  <c r="AQ79" i="1"/>
  <c r="L121" i="1" l="1"/>
  <c r="C6" i="4"/>
  <c r="E3" i="4"/>
  <c r="F3" i="4"/>
  <c r="G3" i="4"/>
  <c r="H3" i="4"/>
  <c r="I3" i="4"/>
  <c r="E4" i="4"/>
  <c r="AQ6" i="1" l="1"/>
  <c r="AQ4" i="1"/>
  <c r="N35" i="4" l="1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AQ117" i="1"/>
  <c r="AQ116" i="1"/>
  <c r="AQ118" i="1"/>
  <c r="M35" i="4" l="1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AQ110" i="1" l="1"/>
  <c r="AQ115" i="1" l="1"/>
  <c r="AQ114" i="1"/>
  <c r="AQ113" i="1"/>
  <c r="AQ112" i="1"/>
  <c r="AQ111" i="1"/>
  <c r="AQ95" i="1" l="1"/>
  <c r="AQ94" i="1"/>
  <c r="AQ109" i="1"/>
  <c r="K35" i="4" l="1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AQ65" i="1"/>
  <c r="AQ78" i="1" l="1"/>
  <c r="AQ119" i="1"/>
  <c r="AL121" i="1" l="1"/>
  <c r="L34" i="4"/>
  <c r="J34" i="4"/>
  <c r="I34" i="4"/>
  <c r="H34" i="4"/>
  <c r="G34" i="4"/>
  <c r="F34" i="4"/>
  <c r="E34" i="4"/>
  <c r="D34" i="4"/>
  <c r="C34" i="4"/>
  <c r="O34" i="4" l="1"/>
  <c r="P34" i="4" s="1"/>
  <c r="S34" i="4" s="1"/>
  <c r="AQ61" i="1" l="1"/>
  <c r="AQ60" i="1"/>
  <c r="AQ63" i="1"/>
  <c r="AQ62" i="1"/>
  <c r="I20" i="4" l="1"/>
  <c r="I19" i="4"/>
  <c r="AQ55" i="1"/>
  <c r="AQ59" i="1"/>
  <c r="AQ58" i="1"/>
  <c r="AQ57" i="1"/>
  <c r="AQ56" i="1"/>
  <c r="AQ51" i="1" l="1"/>
  <c r="AQ53" i="1"/>
  <c r="AQ52" i="1"/>
  <c r="AQ50" i="1"/>
  <c r="AQ54" i="1" l="1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AQ64" i="1"/>
  <c r="AQ22" i="1"/>
  <c r="AQ23" i="1"/>
  <c r="AQ18" i="1" l="1"/>
  <c r="AQ20" i="1"/>
  <c r="AQ19" i="1"/>
  <c r="AQ16" i="1"/>
  <c r="AQ12" i="1"/>
  <c r="AQ8" i="1" l="1"/>
  <c r="AQ11" i="1" l="1"/>
  <c r="AQ7" i="1" l="1"/>
  <c r="AQ10" i="1" l="1"/>
  <c r="AQ120" i="1"/>
  <c r="AQ3" i="1"/>
  <c r="AJ121" i="1" l="1"/>
  <c r="N10" i="4" l="1"/>
  <c r="N5" i="4"/>
  <c r="N4" i="4"/>
  <c r="N3" i="4"/>
  <c r="R37" i="4"/>
  <c r="D52" i="4" s="1"/>
  <c r="Q37" i="4"/>
  <c r="B37" i="4"/>
  <c r="L35" i="4"/>
  <c r="J35" i="4"/>
  <c r="I35" i="4"/>
  <c r="H35" i="4"/>
  <c r="F35" i="4"/>
  <c r="E35" i="4"/>
  <c r="D35" i="4"/>
  <c r="C35" i="4"/>
  <c r="L33" i="4"/>
  <c r="J33" i="4"/>
  <c r="I33" i="4"/>
  <c r="H33" i="4"/>
  <c r="F33" i="4"/>
  <c r="E33" i="4"/>
  <c r="D33" i="4"/>
  <c r="C33" i="4"/>
  <c r="L32" i="4"/>
  <c r="J32" i="4"/>
  <c r="I32" i="4"/>
  <c r="H32" i="4"/>
  <c r="F32" i="4"/>
  <c r="E32" i="4"/>
  <c r="D32" i="4"/>
  <c r="C32" i="4"/>
  <c r="L31" i="4"/>
  <c r="J31" i="4"/>
  <c r="I31" i="4"/>
  <c r="H31" i="4"/>
  <c r="F31" i="4"/>
  <c r="E31" i="4"/>
  <c r="D31" i="4"/>
  <c r="C31" i="4"/>
  <c r="L30" i="4"/>
  <c r="J30" i="4"/>
  <c r="I30" i="4"/>
  <c r="H30" i="4"/>
  <c r="F30" i="4"/>
  <c r="E30" i="4"/>
  <c r="D30" i="4"/>
  <c r="C30" i="4"/>
  <c r="L29" i="4"/>
  <c r="J29" i="4"/>
  <c r="I29" i="4"/>
  <c r="H29" i="4"/>
  <c r="F29" i="4"/>
  <c r="E29" i="4"/>
  <c r="D29" i="4"/>
  <c r="C29" i="4"/>
  <c r="L28" i="4"/>
  <c r="J28" i="4"/>
  <c r="I28" i="4"/>
  <c r="H28" i="4"/>
  <c r="F28" i="4"/>
  <c r="E28" i="4"/>
  <c r="D28" i="4"/>
  <c r="C28" i="4"/>
  <c r="L27" i="4"/>
  <c r="J27" i="4"/>
  <c r="I27" i="4"/>
  <c r="H27" i="4"/>
  <c r="F27" i="4"/>
  <c r="E27" i="4"/>
  <c r="D27" i="4"/>
  <c r="C27" i="4"/>
  <c r="L26" i="4"/>
  <c r="J26" i="4"/>
  <c r="I26" i="4"/>
  <c r="H26" i="4"/>
  <c r="F26" i="4"/>
  <c r="E26" i="4"/>
  <c r="D26" i="4"/>
  <c r="C26" i="4"/>
  <c r="L25" i="4"/>
  <c r="J25" i="4"/>
  <c r="I25" i="4"/>
  <c r="H25" i="4"/>
  <c r="F25" i="4"/>
  <c r="E25" i="4"/>
  <c r="D25" i="4"/>
  <c r="C25" i="4"/>
  <c r="L24" i="4"/>
  <c r="J24" i="4"/>
  <c r="I24" i="4"/>
  <c r="H24" i="4"/>
  <c r="F24" i="4"/>
  <c r="E24" i="4"/>
  <c r="D24" i="4"/>
  <c r="C24" i="4"/>
  <c r="L23" i="4"/>
  <c r="J23" i="4"/>
  <c r="I23" i="4"/>
  <c r="H23" i="4"/>
  <c r="F23" i="4"/>
  <c r="E23" i="4"/>
  <c r="D23" i="4"/>
  <c r="C23" i="4"/>
  <c r="L22" i="4"/>
  <c r="J22" i="4"/>
  <c r="I22" i="4"/>
  <c r="H22" i="4"/>
  <c r="F22" i="4"/>
  <c r="E22" i="4"/>
  <c r="D22" i="4"/>
  <c r="C22" i="4"/>
  <c r="L21" i="4"/>
  <c r="J21" i="4"/>
  <c r="I21" i="4"/>
  <c r="H21" i="4"/>
  <c r="F21" i="4"/>
  <c r="E21" i="4"/>
  <c r="D21" i="4"/>
  <c r="C21" i="4"/>
  <c r="L20" i="4"/>
  <c r="J20" i="4"/>
  <c r="H20" i="4"/>
  <c r="F20" i="4"/>
  <c r="E20" i="4"/>
  <c r="D20" i="4"/>
  <c r="C20" i="4"/>
  <c r="L19" i="4"/>
  <c r="J19" i="4"/>
  <c r="H19" i="4"/>
  <c r="E19" i="4"/>
  <c r="C19" i="4"/>
  <c r="C18" i="4"/>
  <c r="C17" i="4"/>
  <c r="C16" i="4"/>
  <c r="C15" i="4"/>
  <c r="C14" i="4"/>
  <c r="M10" i="4"/>
  <c r="L10" i="4"/>
  <c r="K10" i="4"/>
  <c r="J10" i="4"/>
  <c r="I10" i="4"/>
  <c r="H10" i="4"/>
  <c r="G10" i="4"/>
  <c r="F10" i="4"/>
  <c r="E10" i="4"/>
  <c r="D10" i="4"/>
  <c r="C10" i="4"/>
  <c r="O9" i="4"/>
  <c r="O8" i="4"/>
  <c r="O7" i="4"/>
  <c r="O6" i="4"/>
  <c r="M5" i="4"/>
  <c r="L5" i="4"/>
  <c r="K5" i="4"/>
  <c r="J5" i="4"/>
  <c r="I5" i="4"/>
  <c r="H5" i="4"/>
  <c r="G5" i="4"/>
  <c r="F5" i="4"/>
  <c r="E5" i="4"/>
  <c r="D5" i="4"/>
  <c r="C5" i="4"/>
  <c r="M4" i="4"/>
  <c r="L4" i="4"/>
  <c r="K4" i="4"/>
  <c r="J4" i="4"/>
  <c r="I4" i="4"/>
  <c r="H4" i="4"/>
  <c r="G4" i="4"/>
  <c r="F4" i="4"/>
  <c r="D4" i="4"/>
  <c r="C4" i="4"/>
  <c r="M3" i="4"/>
  <c r="L3" i="4"/>
  <c r="K3" i="4"/>
  <c r="J3" i="4"/>
  <c r="D3" i="4"/>
  <c r="D36" i="4" l="1"/>
  <c r="H36" i="4"/>
  <c r="E36" i="4"/>
  <c r="I36" i="4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G36" i="4"/>
  <c r="K36" i="4"/>
  <c r="O21" i="4"/>
  <c r="P21" i="4" s="1"/>
  <c r="S21" i="4" s="1"/>
  <c r="O25" i="4"/>
  <c r="P25" i="4" s="1"/>
  <c r="S25" i="4" s="1"/>
  <c r="N36" i="4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M36" i="4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F36" i="4"/>
  <c r="C36" i="4"/>
  <c r="O11" i="4" l="1"/>
  <c r="C42" i="4" s="1"/>
  <c r="O29" i="4"/>
  <c r="P29" i="4" s="1"/>
  <c r="S29" i="4" s="1"/>
  <c r="L36" i="4" l="1"/>
  <c r="AH121" i="1" l="1"/>
  <c r="AE121" i="1"/>
  <c r="Y121" i="1"/>
  <c r="X121" i="1"/>
  <c r="W121" i="1"/>
  <c r="U121" i="1"/>
  <c r="T121" i="1"/>
  <c r="S121" i="1"/>
  <c r="O17" i="4" l="1"/>
  <c r="P17" i="4" s="1"/>
  <c r="S17" i="4" s="1"/>
  <c r="O14" i="4" l="1"/>
  <c r="P14" i="4" s="1"/>
  <c r="J36" i="4"/>
  <c r="O37" i="4" l="1"/>
  <c r="S126" i="1"/>
  <c r="AN121" i="1"/>
  <c r="D45" i="4" s="1"/>
  <c r="D43" i="4" l="1"/>
  <c r="D50" i="4"/>
  <c r="S14" i="4"/>
  <c r="S37" i="4" s="1"/>
  <c r="P37" i="4"/>
  <c r="AC121" i="1" l="1"/>
  <c r="AP121" i="1" l="1"/>
  <c r="D41" i="4" s="1"/>
  <c r="AK121" i="1"/>
  <c r="AD121" i="1"/>
  <c r="AF121" i="1"/>
  <c r="Z121" i="1"/>
  <c r="D57" i="4" l="1"/>
  <c r="E121" i="1"/>
  <c r="F121" i="1"/>
  <c r="G121" i="1"/>
  <c r="V121" i="1" l="1"/>
  <c r="AM121" i="1"/>
  <c r="AG121" i="1"/>
  <c r="AA121" i="1"/>
  <c r="AB121" i="1"/>
  <c r="N126" i="1" l="1"/>
  <c r="C2" i="5" l="1"/>
  <c r="H121" i="1"/>
  <c r="AI121" i="1"/>
  <c r="AO121" i="1"/>
  <c r="R121" i="1"/>
  <c r="C7" i="5" l="1"/>
  <c r="C9" i="5"/>
  <c r="S129" i="1"/>
  <c r="O121" i="1"/>
  <c r="E122" i="1" s="1"/>
  <c r="P121" i="1"/>
  <c r="F122" i="1" s="1"/>
  <c r="F123" i="1" s="1"/>
  <c r="Q121" i="1"/>
  <c r="G122" i="1" s="1"/>
  <c r="I121" i="1"/>
  <c r="J121" i="1"/>
  <c r="K121" i="1"/>
  <c r="M121" i="1"/>
  <c r="N121" i="1"/>
  <c r="C44" i="4" s="1"/>
  <c r="B47" i="4" s="1"/>
  <c r="C4" i="5" l="1"/>
  <c r="C10" i="5"/>
  <c r="C3" i="5"/>
  <c r="S127" i="1"/>
  <c r="S130" i="1" s="1"/>
  <c r="P124" i="1"/>
  <c r="D128" i="1"/>
  <c r="H128" i="1" s="1"/>
  <c r="I124" i="1"/>
  <c r="E123" i="1"/>
  <c r="D127" i="1" s="1"/>
  <c r="H127" i="1" s="1"/>
  <c r="C5" i="5" l="1"/>
  <c r="D129" i="1" l="1"/>
  <c r="H129" i="1" s="1"/>
  <c r="D130" i="1" l="1"/>
  <c r="H130" i="1"/>
  <c r="N129" i="1"/>
  <c r="N127" i="1" l="1"/>
  <c r="N128" i="1" s="1"/>
  <c r="N130" i="1" s="1"/>
  <c r="C14" i="5" l="1"/>
  <c r="C12" i="5"/>
</calcChain>
</file>

<file path=xl/sharedStrings.xml><?xml version="1.0" encoding="utf-8"?>
<sst xmlns="http://schemas.openxmlformats.org/spreadsheetml/2006/main" count="265" uniqueCount="135">
  <si>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</si>
  <si>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</si>
  <si>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</si>
  <si>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</si>
  <si>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</si>
  <si>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</si>
  <si>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</si>
  <si>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</si>
  <si>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LLoyds
Current A/c</t>
  </si>
  <si>
    <t>Lloyds Capital Projects A/c</t>
  </si>
  <si>
    <t>Lloyds Community Fund A/c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</si>
  <si>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</si>
  <si>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</si>
  <si>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</si>
  <si>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</si>
  <si>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</si>
  <si>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</si>
  <si>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</si>
  <si>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</si>
  <si>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</si>
  <si>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</si>
  <si>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</si>
  <si>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</si>
  <si>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</si>
  <si>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</si>
  <si>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</si>
  <si>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</si>
  <si>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</si>
  <si>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</si>
  <si>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</si>
  <si>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</si>
  <si>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</si>
  <si>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</si>
  <si>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</si>
  <si>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</si>
  <si>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</si>
  <si>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</si>
  <si>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</si>
  <si>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</si>
  <si>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</si>
  <si>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</si>
  <si>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</si>
  <si>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</si>
  <si>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</si>
  <si>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Transfer to Current Account</t>
  </si>
  <si>
    <t>tfr</t>
  </si>
  <si>
    <t>Clerk salary and expenses</t>
  </si>
  <si>
    <t>BACS</t>
  </si>
  <si>
    <t>Bank fees</t>
  </si>
  <si>
    <t>Community Fund grant to Village Hall</t>
  </si>
  <si>
    <t>Community Fund grant to Church</t>
  </si>
  <si>
    <t>Community Fund White Horse lime</t>
  </si>
  <si>
    <t>VAT Reclaim</t>
  </si>
  <si>
    <t>WALC annual subscription</t>
  </si>
  <si>
    <t>Paul Russell Internal Auditor</t>
  </si>
  <si>
    <t>Community First annual Insurance premium</t>
  </si>
  <si>
    <t xml:space="preserve">BWP Creative Website hosting </t>
  </si>
  <si>
    <t>Supreme grass cutting</t>
  </si>
  <si>
    <t>Wilts Council road speed assessment</t>
  </si>
  <si>
    <t>Microsoft 365 reimbursement to Clerk</t>
  </si>
  <si>
    <t>Totals</t>
  </si>
  <si>
    <t xml:space="preserve"> </t>
  </si>
  <si>
    <t>Cash Book Balances</t>
  </si>
  <si>
    <t>c/f</t>
  </si>
  <si>
    <t>Total receipts</t>
  </si>
  <si>
    <t>Total payments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</si>
  <si>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</si>
  <si>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</si>
  <si>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</si>
  <si>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</si>
  <si>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</si>
  <si>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</si>
  <si>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</si>
  <si>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</si>
  <si>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</si>
  <si>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</si>
  <si>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</si>
  <si>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Broad Town Budget Monitoring 25/26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</si>
  <si>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</si>
  <si>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</si>
  <si>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</si>
  <si>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</si>
  <si>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</si>
  <si>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</si>
  <si>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</si>
  <si>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c/f from 24/25</t>
  </si>
  <si>
    <t>Total Available</t>
  </si>
  <si>
    <t xml:space="preserve">Clerks Salary - 5 hrs per week </t>
  </si>
  <si>
    <t>£300 owing from HMRC</t>
  </si>
  <si>
    <t>Insurance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</si>
  <si>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</si>
  <si>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</si>
  <si>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</si>
  <si>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</si>
  <si>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</si>
  <si>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</si>
  <si>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</si>
  <si>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</si>
  <si>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</si>
  <si>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</si>
  <si>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</si>
  <si>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</si>
  <si>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</si>
  <si>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</si>
  <si>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</si>
  <si>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</si>
  <si>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</si>
  <si>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</si>
  <si>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</si>
  <si>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</si>
  <si>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(12/01/21)</t>
  </si>
  <si>
    <t>£218.32 spent Nov 24 on Bin at Play area</t>
  </si>
  <si>
    <t>(02/04/24)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</si>
  <si>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</si>
  <si>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</si>
  <si>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</si>
  <si>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</si>
  <si>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</si>
  <si>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</si>
  <si>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</si>
  <si>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</si>
  <si>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</si>
  <si>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</si>
  <si>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</si>
  <si>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</si>
  <si>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</si>
  <si>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</si>
  <si>
    <t>Village History websitehosting fees reimbursement J Conybeare</t>
  </si>
  <si>
    <t>Bumps and Beyond Community Fund grant</t>
  </si>
  <si>
    <t>Cashbook Balance as of 30th September 2025</t>
  </si>
  <si>
    <t>Bank charges</t>
  </si>
  <si>
    <t>ICO</t>
  </si>
  <si>
    <t>DD</t>
  </si>
  <si>
    <t>C Fund White Horse project G Gibbons</t>
  </si>
  <si>
    <t>C Fund V Hall BT Coffee Mornings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</si>
</sst>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1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20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6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vertical="center" wrapText="1"/>
    </xf>
    <xf numFmtId="2" fontId="17" fillId="3" borderId="32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2" fontId="17" fillId="3" borderId="62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3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6" xfId="1" applyNumberFormat="1" applyFont="1" applyFill="1" applyBorder="1" applyProtection="1"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49" fontId="22" fillId="8" borderId="69" xfId="1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1" fillId="0" borderId="69" xfId="3" applyNumberFormat="1" applyFont="1" applyFill="1" applyBorder="1" applyAlignment="1" applyProtection="1">
      <alignment horizontal="right"/>
      <protection locked="0"/>
    </xf>
    <xf numFmtId="168" fontId="23" fillId="4" borderId="69" xfId="3" applyNumberFormat="1" applyFont="1" applyFill="1" applyBorder="1" applyAlignment="1" applyProtection="1">
      <alignment horizontal="right"/>
    </xf>
    <xf numFmtId="168" fontId="24" fillId="0" borderId="67" xfId="1" applyNumberFormat="1" applyFont="1" applyBorder="1"/>
    <xf numFmtId="168" fontId="21" fillId="0" borderId="68" xfId="3" applyNumberFormat="1" applyFont="1" applyFill="1" applyBorder="1" applyAlignment="1" applyProtection="1">
      <alignment horizontal="right"/>
      <protection locked="0"/>
    </xf>
    <xf numFmtId="168" fontId="23" fillId="0" borderId="69" xfId="3" applyNumberFormat="1" applyFont="1" applyFill="1" applyBorder="1" applyAlignment="1" applyProtection="1">
      <alignment horizontal="right"/>
      <protection locked="0"/>
    </xf>
    <xf numFmtId="168" fontId="25" fillId="0" borderId="67" xfId="3" applyNumberFormat="1" applyFont="1" applyFill="1" applyBorder="1" applyAlignment="1" applyProtection="1">
      <alignment horizontal="right"/>
      <protection locked="0"/>
    </xf>
    <xf numFmtId="168" fontId="22" fillId="0" borderId="19" xfId="1" applyNumberFormat="1" applyFont="1" applyBorder="1" applyAlignment="1" applyProtection="1">
      <alignment horizontal="left"/>
      <protection locked="0"/>
    </xf>
    <xf numFmtId="164" fontId="26" fillId="8" borderId="66" xfId="1" applyNumberFormat="1" applyFont="1" applyFill="1" applyBorder="1" applyProtection="1">
      <protection locked="0"/>
    </xf>
    <xf numFmtId="168" fontId="21" fillId="8" borderId="69" xfId="3" applyNumberFormat="1" applyFont="1" applyFill="1" applyBorder="1" applyAlignment="1" applyProtection="1">
      <alignment horizontal="right"/>
    </xf>
    <xf numFmtId="168" fontId="23" fillId="8" borderId="69" xfId="3" applyNumberFormat="1" applyFont="1" applyFill="1" applyBorder="1" applyAlignment="1" applyProtection="1">
      <alignment horizontal="right"/>
      <protection locked="0"/>
    </xf>
    <xf numFmtId="0" fontId="0" fillId="0" borderId="71" xfId="0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 vertical="top"/>
    </xf>
    <xf numFmtId="8" fontId="21" fillId="4" borderId="69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/>
    </xf>
    <xf numFmtId="0" fontId="27" fillId="0" borderId="0" xfId="0" applyFont="1" applyAlignment="1">
      <alignment horizontal="left" vertical="top" wrapText="1"/>
    </xf>
    <xf numFmtId="168" fontId="0" fillId="0" borderId="72" xfId="0" applyNumberFormat="1" applyBorder="1"/>
    <xf numFmtId="168" fontId="0" fillId="0" borderId="0" xfId="0" applyNumberFormat="1"/>
    <xf numFmtId="0" fontId="27" fillId="0" borderId="73" xfId="0" applyFont="1" applyBorder="1" applyAlignment="1">
      <alignment horizontal="left" vertical="top" wrapText="1"/>
    </xf>
    <xf numFmtId="166" fontId="0" fillId="0" borderId="70" xfId="0" applyNumberFormat="1" applyBorder="1"/>
    <xf numFmtId="168" fontId="3" fillId="0" borderId="70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4" xfId="0" applyNumberFormat="1" applyFont="1" applyFill="1" applyBorder="1" applyAlignment="1">
      <alignment vertical="center" wrapText="1"/>
    </xf>
    <xf numFmtId="170" fontId="21" fillId="9" borderId="68" xfId="3" applyNumberFormat="1" applyFont="1" applyFill="1" applyBorder="1" applyAlignment="1" applyProtection="1">
      <alignment horizontal="right"/>
    </xf>
    <xf numFmtId="170" fontId="21" fillId="11" borderId="68" xfId="3" applyNumberFormat="1" applyFont="1" applyFill="1" applyBorder="1" applyAlignment="1" applyProtection="1">
      <alignment horizontal="right"/>
    </xf>
    <xf numFmtId="170" fontId="21" fillId="11" borderId="69" xfId="1" applyNumberFormat="1" applyFont="1" applyFill="1" applyBorder="1"/>
    <xf numFmtId="170" fontId="0" fillId="11" borderId="69" xfId="0" applyNumberFormat="1" applyFill="1" applyBorder="1"/>
    <xf numFmtId="170" fontId="0" fillId="11" borderId="44" xfId="0" applyNumberFormat="1" applyFill="1" applyBorder="1"/>
    <xf numFmtId="168" fontId="23" fillId="8" borderId="17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16" fontId="29" fillId="0" borderId="1" xfId="0" applyNumberFormat="1" applyFont="1" applyBorder="1" applyAlignment="1">
      <alignment horizontal="right"/>
    </xf>
    <xf numFmtId="2" fontId="29" fillId="0" borderId="0" xfId="0" applyNumberFormat="1" applyFont="1"/>
    <xf numFmtId="1" fontId="29" fillId="0" borderId="50" xfId="0" applyNumberFormat="1" applyFont="1" applyBorder="1" applyAlignment="1">
      <alignment horizontal="center"/>
    </xf>
    <xf numFmtId="1" fontId="29" fillId="0" borderId="49" xfId="0" applyNumberFormat="1" applyFont="1" applyBorder="1" applyAlignment="1">
      <alignment horizontal="center"/>
    </xf>
    <xf numFmtId="166" fontId="0" fillId="0" borderId="0" xfId="2" applyNumberFormat="1" applyFont="1" applyBorder="1" applyAlignment="1">
      <alignment vertical="top"/>
    </xf>
    <xf numFmtId="2" fontId="29" fillId="4" borderId="24" xfId="0" applyNumberFormat="1" applyFont="1" applyFill="1" applyBorder="1"/>
    <xf numFmtId="2" fontId="29" fillId="4" borderId="28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27" xfId="0" applyNumberFormat="1" applyFont="1" applyFill="1" applyBorder="1"/>
    <xf numFmtId="2" fontId="29" fillId="4" borderId="33" xfId="0" applyNumberFormat="1" applyFont="1" applyFill="1" applyBorder="1"/>
    <xf numFmtId="2" fontId="30" fillId="0" borderId="64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1" fillId="0" borderId="3" xfId="0" quotePrefix="1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8" xfId="0" applyNumberFormat="1" applyFont="1" applyBorder="1"/>
    <xf numFmtId="2" fontId="30" fillId="0" borderId="11" xfId="0" applyNumberFormat="1" applyFont="1" applyBorder="1"/>
    <xf numFmtId="2" fontId="30" fillId="0" borderId="22" xfId="0" applyNumberFormat="1" applyFont="1" applyBorder="1"/>
    <xf numFmtId="2" fontId="30" fillId="4" borderId="10" xfId="0" applyNumberFormat="1" applyFont="1" applyFill="1" applyBorder="1"/>
    <xf numFmtId="2" fontId="30" fillId="4" borderId="18" xfId="0" applyNumberFormat="1" applyFont="1" applyFill="1" applyBorder="1"/>
    <xf numFmtId="2" fontId="30" fillId="0" borderId="34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6" xfId="0" applyNumberFormat="1" applyFont="1" applyBorder="1"/>
    <xf numFmtId="2" fontId="30" fillId="0" borderId="38" xfId="0" applyNumberFormat="1" applyFont="1" applyBorder="1"/>
    <xf numFmtId="2" fontId="30" fillId="0" borderId="35" xfId="0" applyNumberFormat="1" applyFont="1" applyBorder="1"/>
    <xf numFmtId="2" fontId="30" fillId="0" borderId="39" xfId="0" applyNumberFormat="1" applyFont="1" applyBorder="1"/>
    <xf numFmtId="2" fontId="30" fillId="0" borderId="37" xfId="0" applyNumberFormat="1" applyFont="1" applyBorder="1"/>
    <xf numFmtId="2" fontId="30" fillId="0" borderId="75" xfId="0" applyNumberFormat="1" applyFont="1" applyBorder="1"/>
    <xf numFmtId="2" fontId="30" fillId="0" borderId="4" xfId="0" applyNumberFormat="1" applyFont="1" applyBorder="1"/>
    <xf numFmtId="1" fontId="30" fillId="0" borderId="19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3" xfId="0" applyNumberFormat="1" applyFont="1" applyBorder="1"/>
    <xf numFmtId="2" fontId="30" fillId="0" borderId="78" xfId="0" applyNumberFormat="1" applyFont="1" applyBorder="1"/>
    <xf numFmtId="2" fontId="30" fillId="0" borderId="79" xfId="0" applyNumberFormat="1" applyFont="1" applyBorder="1"/>
    <xf numFmtId="2" fontId="30" fillId="0" borderId="80" xfId="0" applyNumberFormat="1" applyFont="1" applyBorder="1"/>
    <xf numFmtId="2" fontId="29" fillId="4" borderId="55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42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76" xfId="2" applyNumberFormat="1" applyFont="1" applyBorder="1" applyAlignment="1">
      <alignment vertical="top"/>
    </xf>
    <xf numFmtId="166" fontId="3" fillId="0" borderId="40" xfId="2" applyNumberFormat="1" applyFont="1" applyBorder="1" applyAlignment="1">
      <alignment vertical="top"/>
    </xf>
    <xf numFmtId="166" fontId="3" fillId="0" borderId="41" xfId="2" applyNumberFormat="1" applyFont="1" applyBorder="1" applyAlignment="1">
      <alignment vertical="top"/>
    </xf>
    <xf numFmtId="166" fontId="3" fillId="0" borderId="77" xfId="2" applyNumberFormat="1" applyFont="1" applyBorder="1" applyAlignment="1">
      <alignment vertical="top"/>
    </xf>
    <xf numFmtId="166" fontId="3" fillId="0" borderId="46" xfId="2" applyNumberFormat="1" applyFont="1" applyBorder="1" applyAlignment="1">
      <alignment vertical="top"/>
    </xf>
    <xf numFmtId="166" fontId="3" fillId="0" borderId="61" xfId="2" applyNumberFormat="1" applyFont="1" applyBorder="1" applyAlignment="1">
      <alignment vertical="top"/>
    </xf>
    <xf numFmtId="166" fontId="3" fillId="0" borderId="65" xfId="2" applyNumberFormat="1" applyFont="1" applyBorder="1" applyAlignment="1">
      <alignment vertical="top"/>
    </xf>
    <xf numFmtId="2" fontId="29" fillId="4" borderId="56" xfId="0" applyNumberFormat="1" applyFont="1" applyFill="1" applyBorder="1" applyAlignment="1">
      <alignment vertical="center"/>
    </xf>
    <xf numFmtId="1" fontId="30" fillId="0" borderId="53" xfId="0" applyNumberFormat="1" applyFont="1" applyBorder="1" applyAlignment="1">
      <alignment horizontal="center"/>
    </xf>
    <xf numFmtId="1" fontId="30" fillId="0" borderId="54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7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41" xfId="0" applyNumberFormat="1" applyFont="1" applyFill="1" applyBorder="1" applyAlignment="1">
      <alignment vertical="center"/>
    </xf>
    <xf numFmtId="1" fontId="29" fillId="4" borderId="45" xfId="0" applyNumberFormat="1" applyFont="1" applyFill="1" applyBorder="1" applyAlignment="1">
      <alignment horizontal="center" vertical="center"/>
    </xf>
    <xf numFmtId="1" fontId="30" fillId="0" borderId="48" xfId="0" applyNumberFormat="1" applyFont="1" applyBorder="1" applyAlignment="1">
      <alignment horizontal="center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166" fontId="3" fillId="0" borderId="47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7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5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8" xfId="1" applyNumberFormat="1" applyFont="1" applyFill="1" applyBorder="1" applyAlignment="1" applyProtection="1">
      <alignment horizontal="center"/>
      <protection locked="0"/>
    </xf>
    <xf numFmtId="169" fontId="22" fillId="8" borderId="69" xfId="1" applyNumberFormat="1" applyFont="1" applyFill="1" applyBorder="1" applyAlignment="1" applyProtection="1">
      <alignment horizontal="center"/>
      <protection locked="0"/>
    </xf>
    <xf numFmtId="166" fontId="0" fillId="0" borderId="81" xfId="2" applyNumberFormat="1" applyFont="1" applyBorder="1" applyAlignment="1">
      <alignment vertical="top"/>
    </xf>
    <xf numFmtId="166" fontId="0" fillId="0" borderId="27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2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164" fontId="24" fillId="0" borderId="82" xfId="1" applyNumberFormat="1" applyFont="1" applyBorder="1" applyProtection="1">
      <protection locked="0"/>
    </xf>
    <xf numFmtId="0" fontId="0" fillId="0" borderId="67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3" xfId="0" applyNumberFormat="1" applyFont="1" applyBorder="1"/>
    <xf numFmtId="171" fontId="22" fillId="8" borderId="68" xfId="1" applyNumberFormat="1" applyFont="1" applyFill="1" applyBorder="1" applyAlignment="1" applyProtection="1">
      <alignment horizontal="center"/>
      <protection locked="0"/>
    </xf>
    <xf numFmtId="171" fontId="22" fillId="8" borderId="69" xfId="1" applyNumberFormat="1" applyFont="1" applyFill="1" applyBorder="1" applyAlignment="1" applyProtection="1">
      <alignment horizontal="center"/>
      <protection locked="0"/>
    </xf>
    <xf numFmtId="2" fontId="30" fillId="0" borderId="3" xfId="0" applyNumberFormat="1" applyFont="1" applyBorder="1" applyAlignment="1">
      <alignment vertical="center" wrapText="1"/>
    </xf>
    <xf numFmtId="0" fontId="18" fillId="5" borderId="60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2" fontId="15" fillId="5" borderId="31" xfId="0" applyNumberFormat="1" applyFont="1" applyFill="1" applyBorder="1" applyAlignment="1">
      <alignment horizontal="center"/>
    </xf>
    <xf numFmtId="16" fontId="32" fillId="4" borderId="57" xfId="0" quotePrefix="1" applyNumberFormat="1" applyFont="1" applyFill="1" applyBorder="1" applyAlignment="1">
      <alignment horizontal="center" vertical="center"/>
    </xf>
    <xf numFmtId="16" fontId="32" fillId="4" borderId="58" xfId="0" quotePrefix="1" applyNumberFormat="1" applyFont="1" applyFill="1" applyBorder="1" applyAlignment="1">
      <alignment horizontal="center" vertical="center"/>
    </xf>
    <xf numFmtId="16" fontId="32" fillId="4" borderId="59" xfId="0" quotePrefix="1" applyNumberFormat="1" applyFont="1" applyFill="1" applyBorder="1" applyAlignment="1">
      <alignment horizontal="center" vertic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2" fontId="15" fillId="6" borderId="31" xfId="0" applyNumberFormat="1" applyFont="1" applyFill="1" applyBorder="1" applyAlignment="1">
      <alignment horizontal="center"/>
    </xf>
    <xf numFmtId="168" fontId="23" fillId="0" borderId="66" xfId="1" applyNumberFormat="1" applyFont="1" applyBorder="1"/>
    <xf numFmtId="168" fontId="2" fillId="0" borderId="68" xfId="1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R137"/>
  <sheetViews>
    <sheetView tabSelected="1" zoomScale="110" zoomScaleNormal="110" workbookViewId="0">
      <pane xSplit="2" ySplit="2" topLeftCell="C116" activePane="bottomRight" state="frozen"/>
      <selection pane="topRight" activeCell="C1" sqref="C1"/>
      <selection pane="bottomLeft" activeCell="A3" sqref="A3"/>
      <selection pane="bottomRight" activeCell="G123" sqref="G123"/>
    </sheetView>
  </sheetViews>
  <sheetFormatPr defaultRowHeight="14.5" x14ac:dyDescent="0.35"/>
  <cols>
    <col min="1" max="1" width="11.81640625" style="5" customWidth="1"/>
    <col min="2" max="2" width="32.26953125" style="2" customWidth="1"/>
    <col min="3" max="3" width="7.26953125" style="7" customWidth="1"/>
    <col min="4" max="4" width="12.81640625" style="1" customWidth="1"/>
    <col min="5" max="5" width="13.54296875" style="2" customWidth="1"/>
    <col min="6" max="7" width="12.453125" style="2" customWidth="1"/>
    <col min="8" max="8" width="19" style="2" customWidth="1"/>
    <col min="9" max="9" width="11.54296875" style="2" customWidth="1"/>
    <col min="10" max="10" width="11.1796875" style="2" customWidth="1"/>
    <col min="11" max="11" width="9.54296875" style="2" bestFit="1" customWidth="1"/>
    <col min="12" max="12" width="10.54296875" style="2" customWidth="1"/>
    <col min="13" max="13" width="13.26953125" style="2" customWidth="1"/>
    <col min="14" max="14" width="16.54296875" style="2" customWidth="1"/>
    <col min="15" max="15" width="12.453125" style="2" customWidth="1"/>
    <col min="16" max="16" width="14.7265625" style="2" customWidth="1"/>
    <col min="17" max="17" width="12.81640625" style="2" customWidth="1"/>
    <col min="18" max="18" width="10.453125" style="2" customWidth="1"/>
    <col min="19" max="19" width="12.54296875" style="2" customWidth="1"/>
    <col min="20" max="20" width="11.54296875" style="2" customWidth="1"/>
    <col min="21" max="21" width="8.81640625" style="2" customWidth="1"/>
    <col min="22" max="22" width="9" style="2" customWidth="1"/>
    <col min="23" max="23" width="7.81640625" style="2" customWidth="1"/>
    <col min="24" max="24" width="11" style="2" customWidth="1"/>
    <col min="25" max="25" width="10" style="2" customWidth="1"/>
    <col min="26" max="26" width="8.7265625" style="2" customWidth="1"/>
    <col min="27" max="27" width="9" style="2" customWidth="1"/>
    <col min="28" max="28" width="9.1796875" style="2" customWidth="1"/>
    <col min="29" max="29" width="8.7265625" style="2" customWidth="1"/>
    <col min="30" max="30" width="7.7265625" style="2" customWidth="1"/>
    <col min="31" max="31" width="9.54296875" style="2" customWidth="1"/>
    <col min="32" max="32" width="10.81640625" style="2" customWidth="1"/>
    <col min="33" max="33" width="11.26953125" style="2" customWidth="1"/>
    <col min="34" max="34" width="8" style="2" customWidth="1"/>
    <col min="35" max="35" width="9.7265625" style="2" customWidth="1"/>
    <col min="36" max="36" width="9" style="2" customWidth="1"/>
    <col min="37" max="38" width="9.26953125" style="2" customWidth="1"/>
    <col min="39" max="39" width="8.7265625" style="2" customWidth="1"/>
    <col min="40" max="40" width="9.54296875" style="2" customWidth="1"/>
    <col min="41" max="42" width="10.54296875" style="2" customWidth="1"/>
    <col min="43" max="43" width="8.1796875" customWidth="1"/>
  </cols>
  <sheetData>
    <row r="1" spans="1:44" s="40" customFormat="1" ht="15.65" customHeight="1" thickTop="1" thickBot="1" x14ac:dyDescent="0.35">
      <c r="A1" s="36"/>
      <c r="B1" s="37"/>
      <c r="C1" s="38"/>
      <c r="D1" s="39"/>
      <c r="E1" s="204" t="s">
        <v>0</v>
      </c>
      <c r="F1" s="205"/>
      <c r="G1" s="206"/>
      <c r="H1" s="204" t="s">
        <v>1</v>
      </c>
      <c r="I1" s="205"/>
      <c r="J1" s="205"/>
      <c r="K1" s="205"/>
      <c r="L1" s="205"/>
      <c r="M1" s="205"/>
      <c r="N1" s="206"/>
      <c r="O1" s="198" t="s">
        <v>2</v>
      </c>
      <c r="P1" s="199"/>
      <c r="Q1" s="200"/>
      <c r="R1" s="196" t="s">
        <v>3</v>
      </c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</row>
    <row r="2" spans="1:44" s="40" customFormat="1" ht="35.5" thickTop="1" thickBot="1" x14ac:dyDescent="0.35">
      <c r="A2" s="41" t="s">
        <v>4</v>
      </c>
      <c r="B2" s="42" t="s">
        <v>5</v>
      </c>
      <c r="C2" s="43" t="s">
        <v>6</v>
      </c>
      <c r="D2" s="44" t="s">
        <v>7</v>
      </c>
      <c r="E2" s="45" t="s">
        <v>8</v>
      </c>
      <c r="F2" s="46" t="s">
        <v>9</v>
      </c>
      <c r="G2" s="47" t="s">
        <v>10</v>
      </c>
      <c r="H2" s="187" t="s">
        <v>11</v>
      </c>
      <c r="I2" s="54" t="s">
        <v>12</v>
      </c>
      <c r="J2" s="54" t="s">
        <v>13</v>
      </c>
      <c r="K2" s="54" t="s">
        <v>14</v>
      </c>
      <c r="L2" s="54" t="s">
        <v>15</v>
      </c>
      <c r="M2" s="54" t="s">
        <v>16</v>
      </c>
      <c r="N2" s="188" t="s">
        <v>17</v>
      </c>
      <c r="O2" s="45" t="s">
        <v>8</v>
      </c>
      <c r="P2" s="49" t="s">
        <v>9</v>
      </c>
      <c r="Q2" s="50" t="s">
        <v>10</v>
      </c>
      <c r="R2" s="51" t="s">
        <v>18</v>
      </c>
      <c r="S2" s="89" t="s">
        <v>19</v>
      </c>
      <c r="T2" s="89" t="s">
        <v>20</v>
      </c>
      <c r="U2" s="89" t="s">
        <v>21</v>
      </c>
      <c r="V2" s="48" t="s">
        <v>22</v>
      </c>
      <c r="W2" s="48" t="s">
        <v>23</v>
      </c>
      <c r="X2" s="48" t="s">
        <v>24</v>
      </c>
      <c r="Y2" s="48" t="s">
        <v>25</v>
      </c>
      <c r="Z2" s="48" t="s">
        <v>26</v>
      </c>
      <c r="AA2" s="48" t="s">
        <v>27</v>
      </c>
      <c r="AB2" s="48" t="s">
        <v>28</v>
      </c>
      <c r="AC2" s="48" t="s">
        <v>29</v>
      </c>
      <c r="AD2" s="48" t="s">
        <v>30</v>
      </c>
      <c r="AE2" s="48" t="s">
        <v>31</v>
      </c>
      <c r="AF2" s="48" t="s">
        <v>32</v>
      </c>
      <c r="AG2" s="48" t="s">
        <v>33</v>
      </c>
      <c r="AH2" s="48" t="s">
        <v>34</v>
      </c>
      <c r="AI2" s="48" t="s">
        <v>35</v>
      </c>
      <c r="AJ2" s="48" t="s">
        <v>36</v>
      </c>
      <c r="AK2" s="48" t="s">
        <v>37</v>
      </c>
      <c r="AL2" s="48" t="s">
        <v>38</v>
      </c>
      <c r="AM2" s="48" t="s">
        <v>39</v>
      </c>
      <c r="AN2" s="54" t="s">
        <v>17</v>
      </c>
      <c r="AO2" s="54" t="s">
        <v>16</v>
      </c>
      <c r="AP2" s="53" t="s">
        <v>40</v>
      </c>
      <c r="AQ2" s="52" t="s">
        <v>41</v>
      </c>
    </row>
    <row r="3" spans="1:44" ht="13.5" customHeight="1" x14ac:dyDescent="0.35">
      <c r="A3" s="98">
        <v>45748</v>
      </c>
      <c r="B3" s="99" t="s">
        <v>42</v>
      </c>
      <c r="C3" s="100"/>
      <c r="D3" s="101"/>
      <c r="E3" s="102">
        <v>185.55</v>
      </c>
      <c r="F3" s="180">
        <v>15216.699999999997</v>
      </c>
      <c r="G3" s="181">
        <v>20304.650000000001</v>
      </c>
      <c r="H3" s="103"/>
      <c r="I3" s="104"/>
      <c r="J3" s="104"/>
      <c r="K3" s="104"/>
      <c r="L3" s="104"/>
      <c r="M3" s="104"/>
      <c r="N3" s="105"/>
      <c r="O3" s="106"/>
      <c r="P3" s="104"/>
      <c r="Q3" s="107"/>
      <c r="R3" s="106"/>
      <c r="S3" s="108"/>
      <c r="T3" s="108"/>
      <c r="U3" s="108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8"/>
      <c r="AI3" s="108"/>
      <c r="AJ3" s="108"/>
      <c r="AK3" s="108"/>
      <c r="AL3" s="108"/>
      <c r="AM3" s="108"/>
      <c r="AN3" s="107"/>
      <c r="AO3" s="108"/>
      <c r="AP3" s="109"/>
      <c r="AQ3" s="2">
        <f>IF(C3="tfr",0,SUM(SUM(O3:Q3)-SUM(R3:AP3)))</f>
        <v>0</v>
      </c>
    </row>
    <row r="4" spans="1:44" x14ac:dyDescent="0.35">
      <c r="A4" s="110"/>
      <c r="B4" s="111"/>
      <c r="C4" s="112"/>
      <c r="D4" s="122"/>
      <c r="E4" s="114"/>
      <c r="F4" s="115"/>
      <c r="G4" s="116"/>
      <c r="H4" s="117"/>
      <c r="I4" s="115"/>
      <c r="J4" s="115"/>
      <c r="K4" s="115"/>
      <c r="L4" s="115"/>
      <c r="M4" s="115"/>
      <c r="N4" s="111"/>
      <c r="O4" s="114"/>
      <c r="P4" s="115"/>
      <c r="Q4" s="116"/>
      <c r="R4" s="114"/>
      <c r="S4" s="120"/>
      <c r="T4" s="120"/>
      <c r="U4" s="120"/>
      <c r="V4" s="120"/>
      <c r="W4" s="120"/>
      <c r="X4" s="120"/>
      <c r="Y4" s="120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6"/>
      <c r="AO4" s="115"/>
      <c r="AP4" s="109"/>
      <c r="AQ4" s="2">
        <f t="shared" ref="AQ4" si="0">IF(C4="tfr",0,SUM(SUM(O4:Q4)-SUM(R4:AP4)))</f>
        <v>0</v>
      </c>
    </row>
    <row r="5" spans="1:44" x14ac:dyDescent="0.35">
      <c r="A5" s="110">
        <v>45756</v>
      </c>
      <c r="B5" s="111" t="s">
        <v>43</v>
      </c>
      <c r="C5" s="112"/>
      <c r="D5" s="113"/>
      <c r="E5" s="114"/>
      <c r="F5" s="115">
        <v>12.51</v>
      </c>
      <c r="G5" s="116"/>
      <c r="H5" s="115">
        <v>12.51</v>
      </c>
      <c r="I5" s="115"/>
      <c r="J5" s="115"/>
      <c r="K5" s="115"/>
      <c r="L5" s="115"/>
      <c r="M5" s="115"/>
      <c r="N5" s="111"/>
      <c r="O5" s="118"/>
      <c r="P5" s="119"/>
      <c r="Q5" s="116"/>
      <c r="R5" s="114"/>
      <c r="S5" s="120"/>
      <c r="T5" s="120"/>
      <c r="U5" s="120"/>
      <c r="V5" s="120"/>
      <c r="W5" s="120"/>
      <c r="X5" s="120"/>
      <c r="Y5" s="120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6"/>
      <c r="AO5" s="115"/>
      <c r="AP5" s="109"/>
      <c r="AQ5" s="2">
        <f t="shared" ref="AQ5" si="1">IF(C5="tfr",0,SUM(SUM(O5:Q5)-SUM(R5:AP5)))</f>
        <v>0</v>
      </c>
      <c r="AR5" s="2"/>
    </row>
    <row r="6" spans="1:44" x14ac:dyDescent="0.35">
      <c r="A6" s="110">
        <v>45762</v>
      </c>
      <c r="B6" s="121" t="s">
        <v>44</v>
      </c>
      <c r="C6" s="112" t="s">
        <v>45</v>
      </c>
      <c r="D6" s="113"/>
      <c r="E6" s="114"/>
      <c r="F6" s="115"/>
      <c r="G6" s="116"/>
      <c r="H6" s="117"/>
      <c r="I6" s="115"/>
      <c r="J6" s="115"/>
      <c r="K6" s="115"/>
      <c r="L6" s="115"/>
      <c r="M6" s="115"/>
      <c r="N6" s="111"/>
      <c r="O6" s="118"/>
      <c r="P6" s="119">
        <v>400</v>
      </c>
      <c r="Q6" s="116"/>
      <c r="R6" s="114"/>
      <c r="S6" s="120"/>
      <c r="T6" s="120"/>
      <c r="U6" s="120"/>
      <c r="V6" s="120"/>
      <c r="W6" s="120"/>
      <c r="X6" s="120"/>
      <c r="Y6" s="120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6"/>
      <c r="AO6" s="115"/>
      <c r="AP6" s="109"/>
      <c r="AQ6" s="2">
        <f t="shared" ref="AQ6" si="2">IF(C6="tfr",0,SUM(SUM(O6:Q6)-SUM(R6:AP6)))</f>
        <v>0</v>
      </c>
    </row>
    <row r="7" spans="1:44" x14ac:dyDescent="0.35">
      <c r="A7" s="110">
        <v>45762</v>
      </c>
      <c r="B7" s="111" t="s">
        <v>46</v>
      </c>
      <c r="C7" s="112" t="s">
        <v>47</v>
      </c>
      <c r="D7" s="122"/>
      <c r="E7" s="123"/>
      <c r="F7" s="124"/>
      <c r="G7" s="116"/>
      <c r="H7" s="125"/>
      <c r="I7" s="115"/>
      <c r="J7" s="115"/>
      <c r="K7" s="115"/>
      <c r="L7" s="115"/>
      <c r="M7" s="115"/>
      <c r="N7" s="115"/>
      <c r="O7" s="123">
        <v>387.39</v>
      </c>
      <c r="P7" s="124"/>
      <c r="Q7" s="126"/>
      <c r="R7" s="123">
        <v>349.94</v>
      </c>
      <c r="S7" s="127"/>
      <c r="T7" s="127"/>
      <c r="U7" s="127">
        <v>26</v>
      </c>
      <c r="V7" s="127">
        <v>11.45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6"/>
      <c r="AO7" s="124"/>
      <c r="AP7" s="109"/>
      <c r="AQ7" s="2">
        <f>IF(C7="tfr",0,SUM(SUM(O7:Q7)-SUM(R7:AP7)))</f>
        <v>0</v>
      </c>
    </row>
    <row r="8" spans="1:44" x14ac:dyDescent="0.35">
      <c r="A8" s="110">
        <v>45762</v>
      </c>
      <c r="B8" s="121" t="s">
        <v>44</v>
      </c>
      <c r="C8" s="112" t="s">
        <v>45</v>
      </c>
      <c r="D8" s="122"/>
      <c r="E8" s="123">
        <v>400</v>
      </c>
      <c r="F8" s="124"/>
      <c r="G8" s="116"/>
      <c r="H8" s="125"/>
      <c r="I8" s="115"/>
      <c r="J8" s="115"/>
      <c r="K8" s="115"/>
      <c r="L8" s="115"/>
      <c r="M8" s="115"/>
      <c r="N8" s="115"/>
      <c r="O8" s="123"/>
      <c r="P8" s="124"/>
      <c r="Q8" s="126"/>
      <c r="R8" s="123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6"/>
      <c r="AO8" s="124"/>
      <c r="AP8" s="109"/>
      <c r="AQ8" s="2">
        <f t="shared" ref="AQ8:AQ9" si="3">IF(C8="tfr",0,SUM(SUM(O8:Q8)-SUM(R8:AP8)))</f>
        <v>0</v>
      </c>
    </row>
    <row r="9" spans="1:44" x14ac:dyDescent="0.35">
      <c r="A9" s="110">
        <v>45762</v>
      </c>
      <c r="B9" s="121" t="s">
        <v>48</v>
      </c>
      <c r="C9" s="112"/>
      <c r="D9" s="122"/>
      <c r="E9" s="123"/>
      <c r="F9" s="124"/>
      <c r="G9" s="116"/>
      <c r="H9" s="125"/>
      <c r="I9" s="115"/>
      <c r="J9" s="115"/>
      <c r="K9" s="115"/>
      <c r="L9" s="115"/>
      <c r="M9" s="115"/>
      <c r="N9" s="111"/>
      <c r="O9" s="123"/>
      <c r="P9" s="124"/>
      <c r="Q9" s="126">
        <v>4.25</v>
      </c>
      <c r="R9" s="123"/>
      <c r="S9" s="127"/>
      <c r="T9" s="127"/>
      <c r="U9" s="127"/>
      <c r="V9" s="127"/>
      <c r="W9" s="127"/>
      <c r="X9" s="127"/>
      <c r="Y9" s="127"/>
      <c r="Z9" s="127">
        <v>4.25</v>
      </c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6"/>
      <c r="AO9" s="124"/>
      <c r="AP9" s="109"/>
      <c r="AQ9" s="2">
        <f t="shared" si="3"/>
        <v>0</v>
      </c>
    </row>
    <row r="10" spans="1:44" x14ac:dyDescent="0.35">
      <c r="A10" s="110">
        <v>45769</v>
      </c>
      <c r="B10" s="121" t="s">
        <v>48</v>
      </c>
      <c r="C10" s="112"/>
      <c r="D10" s="113"/>
      <c r="E10" s="114"/>
      <c r="F10" s="115"/>
      <c r="G10" s="116"/>
      <c r="H10" s="117"/>
      <c r="I10" s="115"/>
      <c r="J10" s="115"/>
      <c r="K10" s="115"/>
      <c r="L10" s="115"/>
      <c r="M10" s="115"/>
      <c r="N10" s="111"/>
      <c r="O10" s="118">
        <v>4.25</v>
      </c>
      <c r="P10" s="119"/>
      <c r="Q10" s="116"/>
      <c r="R10" s="114"/>
      <c r="S10" s="120"/>
      <c r="T10" s="120"/>
      <c r="U10" s="120"/>
      <c r="V10" s="120"/>
      <c r="W10" s="120"/>
      <c r="X10" s="120"/>
      <c r="Y10" s="120"/>
      <c r="Z10" s="115">
        <v>4.25</v>
      </c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6"/>
      <c r="AO10" s="115"/>
      <c r="AP10" s="109"/>
      <c r="AQ10" s="2">
        <f>IF(C10="tfr",0,SUM(SUM(O10:Q10)-SUM(R10:AP10)))</f>
        <v>0</v>
      </c>
    </row>
    <row r="11" spans="1:44" x14ac:dyDescent="0.35">
      <c r="A11" s="110">
        <v>45770</v>
      </c>
      <c r="B11" s="128" t="s">
        <v>12</v>
      </c>
      <c r="C11" s="112" t="s">
        <v>47</v>
      </c>
      <c r="D11" s="122"/>
      <c r="E11" s="123"/>
      <c r="F11" s="124">
        <v>5393.5</v>
      </c>
      <c r="G11" s="116"/>
      <c r="H11" s="125"/>
      <c r="I11" s="124">
        <v>5393.5</v>
      </c>
      <c r="J11" s="115"/>
      <c r="K11" s="115"/>
      <c r="L11" s="115"/>
      <c r="M11" s="115"/>
      <c r="N11" s="115"/>
      <c r="O11" s="123"/>
      <c r="P11" s="124"/>
      <c r="Q11" s="126"/>
      <c r="R11" s="123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6"/>
      <c r="AO11" s="124"/>
      <c r="AP11" s="109"/>
      <c r="AQ11" s="2">
        <f>IF(C11="tfr",0,SUM(SUM(O11:Q11)-SUM(R11:AP11)))</f>
        <v>0</v>
      </c>
    </row>
    <row r="12" spans="1:44" x14ac:dyDescent="0.35">
      <c r="A12" s="110"/>
      <c r="B12" s="121"/>
      <c r="C12" s="112"/>
      <c r="D12" s="122"/>
      <c r="E12" s="123"/>
      <c r="F12" s="124"/>
      <c r="G12" s="116"/>
      <c r="H12" s="125"/>
      <c r="I12" s="115"/>
      <c r="J12" s="115"/>
      <c r="K12" s="115"/>
      <c r="L12" s="115"/>
      <c r="M12" s="115"/>
      <c r="N12" s="115"/>
      <c r="O12" s="123"/>
      <c r="P12" s="124"/>
      <c r="Q12" s="126"/>
      <c r="R12" s="123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6"/>
      <c r="AO12" s="124"/>
      <c r="AP12" s="109"/>
      <c r="AQ12" s="2">
        <f t="shared" ref="AQ12:AQ22" si="4">IF(C12="tfr",0,SUM(SUM(O12:Q12)-SUM(R12:AP12)))</f>
        <v>0</v>
      </c>
    </row>
    <row r="13" spans="1:44" x14ac:dyDescent="0.35">
      <c r="A13" s="110">
        <v>45779</v>
      </c>
      <c r="B13" s="195" t="s">
        <v>46</v>
      </c>
      <c r="C13" s="112" t="s">
        <v>47</v>
      </c>
      <c r="D13" s="122"/>
      <c r="E13" s="123"/>
      <c r="F13" s="124"/>
      <c r="G13" s="116"/>
      <c r="H13" s="125"/>
      <c r="I13" s="115"/>
      <c r="J13" s="115"/>
      <c r="K13" s="115"/>
      <c r="L13" s="115"/>
      <c r="M13" s="115"/>
      <c r="N13" s="115"/>
      <c r="O13" s="123"/>
      <c r="P13" s="124"/>
      <c r="Q13" s="126">
        <v>54</v>
      </c>
      <c r="R13" s="123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6"/>
      <c r="AO13" s="124">
        <v>54</v>
      </c>
      <c r="AP13" s="109"/>
      <c r="AQ13" s="2">
        <f t="shared" si="4"/>
        <v>0</v>
      </c>
    </row>
    <row r="14" spans="1:44" x14ac:dyDescent="0.35">
      <c r="A14" s="110">
        <v>45786</v>
      </c>
      <c r="B14" s="121" t="s">
        <v>49</v>
      </c>
      <c r="C14" s="112" t="s">
        <v>47</v>
      </c>
      <c r="D14" s="122"/>
      <c r="E14" s="123"/>
      <c r="F14" s="124"/>
      <c r="G14" s="116"/>
      <c r="H14" s="125"/>
      <c r="I14" s="115"/>
      <c r="J14" s="115"/>
      <c r="K14" s="115"/>
      <c r="L14" s="115"/>
      <c r="M14" s="115"/>
      <c r="N14" s="115"/>
      <c r="O14" s="123"/>
      <c r="P14" s="124"/>
      <c r="Q14" s="126">
        <v>969</v>
      </c>
      <c r="R14" s="123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6"/>
      <c r="AO14" s="124">
        <v>969</v>
      </c>
      <c r="AP14" s="109"/>
      <c r="AQ14" s="2">
        <f t="shared" si="4"/>
        <v>0</v>
      </c>
    </row>
    <row r="15" spans="1:44" x14ac:dyDescent="0.35">
      <c r="A15" s="110">
        <v>45786</v>
      </c>
      <c r="B15" s="121" t="s">
        <v>50</v>
      </c>
      <c r="C15" s="112" t="s">
        <v>47</v>
      </c>
      <c r="D15" s="122"/>
      <c r="E15" s="123"/>
      <c r="F15" s="124"/>
      <c r="G15" s="116"/>
      <c r="H15" s="125"/>
      <c r="I15" s="115"/>
      <c r="J15" s="115"/>
      <c r="K15" s="115"/>
      <c r="L15" s="115"/>
      <c r="M15" s="115"/>
      <c r="N15" s="115"/>
      <c r="O15" s="123"/>
      <c r="P15" s="124"/>
      <c r="Q15" s="126">
        <v>1275</v>
      </c>
      <c r="R15" s="123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6"/>
      <c r="AO15" s="124">
        <v>1275</v>
      </c>
      <c r="AP15" s="109"/>
      <c r="AQ15" s="2">
        <f t="shared" si="4"/>
        <v>0</v>
      </c>
    </row>
    <row r="16" spans="1:44" x14ac:dyDescent="0.35">
      <c r="A16" s="110">
        <v>45786</v>
      </c>
      <c r="B16" s="128" t="s">
        <v>43</v>
      </c>
      <c r="C16" s="112"/>
      <c r="D16" s="122"/>
      <c r="E16" s="123"/>
      <c r="F16" s="124">
        <v>12.22</v>
      </c>
      <c r="G16" s="116"/>
      <c r="H16" s="125">
        <v>12.22</v>
      </c>
      <c r="I16" s="115"/>
      <c r="J16" s="115"/>
      <c r="K16" s="115"/>
      <c r="L16" s="115"/>
      <c r="M16" s="115"/>
      <c r="N16" s="115"/>
      <c r="O16" s="123"/>
      <c r="P16" s="124"/>
      <c r="Q16" s="126"/>
      <c r="R16" s="123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6"/>
      <c r="AO16" s="124"/>
      <c r="AP16" s="109"/>
      <c r="AQ16" s="2">
        <f>IF(C16="tfr",0,SUM(SUM(O16:Q16)-SUM(R16:AP16)))</f>
        <v>0</v>
      </c>
    </row>
    <row r="17" spans="1:43" x14ac:dyDescent="0.35">
      <c r="A17" s="110">
        <v>45790</v>
      </c>
      <c r="B17" s="121" t="s">
        <v>44</v>
      </c>
      <c r="C17" s="112" t="s">
        <v>45</v>
      </c>
      <c r="D17" s="122"/>
      <c r="E17" s="123">
        <v>400</v>
      </c>
      <c r="F17" s="124"/>
      <c r="G17" s="116"/>
      <c r="H17" s="125"/>
      <c r="I17" s="115"/>
      <c r="J17" s="115"/>
      <c r="K17" s="115"/>
      <c r="L17" s="115"/>
      <c r="M17" s="115"/>
      <c r="N17" s="115"/>
      <c r="O17" s="123"/>
      <c r="P17" s="124"/>
      <c r="Q17" s="126"/>
      <c r="R17" s="123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6"/>
      <c r="AO17" s="124"/>
      <c r="AP17" s="109"/>
      <c r="AQ17" s="2">
        <f t="shared" ref="AQ17" si="5">IF(C17="tfr",0,SUM(SUM(O17:Q17)-SUM(R17:AP17)))</f>
        <v>0</v>
      </c>
    </row>
    <row r="18" spans="1:43" x14ac:dyDescent="0.35">
      <c r="A18" s="110">
        <v>45790</v>
      </c>
      <c r="B18" s="121" t="s">
        <v>44</v>
      </c>
      <c r="C18" s="112" t="s">
        <v>45</v>
      </c>
      <c r="D18" s="122"/>
      <c r="E18" s="123"/>
      <c r="F18" s="124"/>
      <c r="G18" s="116"/>
      <c r="H18" s="125"/>
      <c r="I18" s="115"/>
      <c r="J18" s="115"/>
      <c r="K18" s="115"/>
      <c r="L18" s="115"/>
      <c r="M18" s="115"/>
      <c r="N18" s="115"/>
      <c r="O18" s="123"/>
      <c r="P18" s="124">
        <v>400</v>
      </c>
      <c r="Q18" s="126"/>
      <c r="R18" s="123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6"/>
      <c r="AO18" s="124"/>
      <c r="AP18" s="109"/>
      <c r="AQ18" s="2">
        <f t="shared" si="4"/>
        <v>0</v>
      </c>
    </row>
    <row r="19" spans="1:43" x14ac:dyDescent="0.35">
      <c r="A19" s="110">
        <v>45792</v>
      </c>
      <c r="B19" s="121" t="s">
        <v>46</v>
      </c>
      <c r="C19" s="112" t="s">
        <v>47</v>
      </c>
      <c r="D19" s="122"/>
      <c r="E19" s="123"/>
      <c r="F19" s="124"/>
      <c r="G19" s="116"/>
      <c r="H19" s="125"/>
      <c r="I19" s="115"/>
      <c r="J19" s="115"/>
      <c r="K19" s="115"/>
      <c r="L19" s="115"/>
      <c r="M19" s="115"/>
      <c r="N19" s="115"/>
      <c r="O19" s="123">
        <v>387.39</v>
      </c>
      <c r="P19" s="124"/>
      <c r="Q19" s="126"/>
      <c r="R19" s="123">
        <v>349.94</v>
      </c>
      <c r="S19" s="127"/>
      <c r="T19" s="127"/>
      <c r="U19" s="127">
        <v>26</v>
      </c>
      <c r="V19" s="127">
        <v>11.45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6"/>
      <c r="AO19" s="124"/>
      <c r="AP19" s="109"/>
      <c r="AQ19" s="2">
        <f t="shared" si="4"/>
        <v>0</v>
      </c>
    </row>
    <row r="20" spans="1:43" x14ac:dyDescent="0.35">
      <c r="A20" s="110">
        <v>45796</v>
      </c>
      <c r="B20" s="121" t="s">
        <v>48</v>
      </c>
      <c r="C20" s="112"/>
      <c r="D20" s="122"/>
      <c r="E20" s="123"/>
      <c r="F20" s="124"/>
      <c r="G20" s="116"/>
      <c r="H20" s="125"/>
      <c r="I20" s="115"/>
      <c r="J20" s="115"/>
      <c r="K20" s="115"/>
      <c r="L20" s="115"/>
      <c r="M20" s="115"/>
      <c r="N20" s="115"/>
      <c r="O20" s="123">
        <v>4.25</v>
      </c>
      <c r="P20" s="124"/>
      <c r="Q20" s="126"/>
      <c r="R20" s="123"/>
      <c r="S20" s="127"/>
      <c r="T20" s="127"/>
      <c r="U20" s="127"/>
      <c r="V20" s="127"/>
      <c r="W20" s="127"/>
      <c r="X20" s="127"/>
      <c r="Y20" s="127"/>
      <c r="Z20" s="127">
        <v>4.25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6"/>
      <c r="AO20" s="124"/>
      <c r="AP20" s="109"/>
      <c r="AQ20" s="2">
        <f t="shared" si="4"/>
        <v>0</v>
      </c>
    </row>
    <row r="21" spans="1:43" x14ac:dyDescent="0.35">
      <c r="A21" s="110">
        <v>45796</v>
      </c>
      <c r="B21" s="121" t="s">
        <v>48</v>
      </c>
      <c r="C21" s="112"/>
      <c r="D21" s="122"/>
      <c r="E21" s="123"/>
      <c r="F21" s="124"/>
      <c r="G21" s="116"/>
      <c r="H21" s="125"/>
      <c r="I21" s="115"/>
      <c r="J21" s="115"/>
      <c r="K21" s="115"/>
      <c r="L21" s="115"/>
      <c r="M21" s="115"/>
      <c r="N21" s="115"/>
      <c r="O21" s="123"/>
      <c r="P21" s="124"/>
      <c r="Q21" s="126">
        <v>4.25</v>
      </c>
      <c r="R21" s="123"/>
      <c r="S21" s="127"/>
      <c r="T21" s="127"/>
      <c r="U21" s="127"/>
      <c r="V21" s="127"/>
      <c r="W21" s="127"/>
      <c r="X21" s="127"/>
      <c r="Y21" s="127"/>
      <c r="Z21" s="127">
        <v>4.25</v>
      </c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6"/>
      <c r="AO21" s="124"/>
      <c r="AP21" s="109"/>
      <c r="AQ21" s="2">
        <f t="shared" ref="AQ21" si="6">IF(C21="tfr",0,SUM(SUM(O21:Q21)-SUM(R21:AP21)))</f>
        <v>0</v>
      </c>
    </row>
    <row r="22" spans="1:43" x14ac:dyDescent="0.35">
      <c r="A22" s="110">
        <v>45804</v>
      </c>
      <c r="B22" s="121" t="s">
        <v>51</v>
      </c>
      <c r="C22" s="112" t="s">
        <v>47</v>
      </c>
      <c r="D22" s="122"/>
      <c r="E22" s="123"/>
      <c r="F22" s="124"/>
      <c r="G22" s="116"/>
      <c r="H22" s="125"/>
      <c r="I22" s="115"/>
      <c r="J22" s="115"/>
      <c r="K22" s="115"/>
      <c r="L22" s="115"/>
      <c r="M22" s="115"/>
      <c r="N22" s="115"/>
      <c r="O22" s="123"/>
      <c r="P22" s="124"/>
      <c r="Q22" s="126">
        <v>360</v>
      </c>
      <c r="R22" s="123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6"/>
      <c r="AO22" s="124">
        <v>360</v>
      </c>
      <c r="AP22" s="109"/>
      <c r="AQ22" s="2">
        <f t="shared" si="4"/>
        <v>0</v>
      </c>
    </row>
    <row r="23" spans="1:43" x14ac:dyDescent="0.35">
      <c r="A23" s="110"/>
      <c r="B23" s="111"/>
      <c r="C23" s="112"/>
      <c r="D23" s="122"/>
      <c r="E23" s="123"/>
      <c r="F23" s="124"/>
      <c r="G23" s="116"/>
      <c r="H23" s="125"/>
      <c r="I23" s="115"/>
      <c r="J23" s="115"/>
      <c r="K23" s="115"/>
      <c r="L23" s="115"/>
      <c r="M23" s="115"/>
      <c r="N23" s="115"/>
      <c r="O23" s="123"/>
      <c r="P23" s="124"/>
      <c r="Q23" s="126"/>
      <c r="R23" s="123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6"/>
      <c r="AO23" s="124"/>
      <c r="AP23" s="109"/>
      <c r="AQ23" s="2">
        <f t="shared" ref="AQ23:AQ120" si="7">IF(C23="tfr",0,SUM(SUM(O23:Q23)-SUM(R23:AP23)))</f>
        <v>0</v>
      </c>
    </row>
    <row r="24" spans="1:43" x14ac:dyDescent="0.35">
      <c r="A24" s="110">
        <v>45817</v>
      </c>
      <c r="B24" s="128" t="s">
        <v>43</v>
      </c>
      <c r="C24" s="112"/>
      <c r="D24" s="122"/>
      <c r="E24" s="123"/>
      <c r="F24" s="124">
        <v>13.23</v>
      </c>
      <c r="G24" s="116"/>
      <c r="H24" s="124">
        <v>13.23</v>
      </c>
      <c r="I24" s="115"/>
      <c r="J24" s="115"/>
      <c r="K24" s="115"/>
      <c r="L24" s="115"/>
      <c r="M24" s="115"/>
      <c r="N24" s="115"/>
      <c r="O24" s="123"/>
      <c r="P24" s="124"/>
      <c r="Q24" s="126"/>
      <c r="R24" s="123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6"/>
      <c r="AO24" s="124"/>
      <c r="AP24" s="109"/>
      <c r="AQ24" s="2">
        <f t="shared" si="7"/>
        <v>0</v>
      </c>
    </row>
    <row r="25" spans="1:43" x14ac:dyDescent="0.35">
      <c r="A25" s="110">
        <v>45818</v>
      </c>
      <c r="B25" s="121" t="s">
        <v>44</v>
      </c>
      <c r="C25" s="112" t="s">
        <v>45</v>
      </c>
      <c r="D25" s="122"/>
      <c r="E25" s="123">
        <v>800</v>
      </c>
      <c r="F25" s="124"/>
      <c r="G25" s="116"/>
      <c r="H25" s="125"/>
      <c r="I25" s="115"/>
      <c r="J25" s="115"/>
      <c r="K25" s="115"/>
      <c r="L25" s="115"/>
      <c r="M25" s="115"/>
      <c r="N25" s="115"/>
      <c r="O25" s="123"/>
      <c r="P25" s="124">
        <v>800</v>
      </c>
      <c r="Q25" s="126"/>
      <c r="R25" s="123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6"/>
      <c r="AO25" s="124"/>
      <c r="AP25" s="109"/>
      <c r="AQ25" s="2">
        <f t="shared" si="7"/>
        <v>0</v>
      </c>
    </row>
    <row r="26" spans="1:43" x14ac:dyDescent="0.35">
      <c r="A26" s="110">
        <v>45819</v>
      </c>
      <c r="B26" s="111" t="s">
        <v>52</v>
      </c>
      <c r="C26" s="112" t="s">
        <v>47</v>
      </c>
      <c r="D26" s="122"/>
      <c r="E26" s="123"/>
      <c r="F26" s="124">
        <v>935.84</v>
      </c>
      <c r="G26" s="116"/>
      <c r="H26" s="125"/>
      <c r="I26" s="115"/>
      <c r="J26" s="115"/>
      <c r="K26" s="115"/>
      <c r="L26" s="115"/>
      <c r="M26" s="115"/>
      <c r="N26" s="115">
        <v>935.84</v>
      </c>
      <c r="O26" s="123"/>
      <c r="P26" s="124"/>
      <c r="Q26" s="126"/>
      <c r="R26" s="123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6"/>
      <c r="AO26" s="124"/>
      <c r="AP26" s="109"/>
      <c r="AQ26" s="2">
        <f t="shared" si="7"/>
        <v>0</v>
      </c>
    </row>
    <row r="27" spans="1:43" x14ac:dyDescent="0.35">
      <c r="A27" s="110">
        <v>45820</v>
      </c>
      <c r="B27" s="121" t="s">
        <v>44</v>
      </c>
      <c r="C27" s="112" t="s">
        <v>45</v>
      </c>
      <c r="D27" s="122"/>
      <c r="E27" s="123">
        <v>300</v>
      </c>
      <c r="F27" s="124"/>
      <c r="G27" s="116"/>
      <c r="H27" s="125"/>
      <c r="I27" s="115"/>
      <c r="J27" s="115"/>
      <c r="K27" s="115"/>
      <c r="L27" s="115"/>
      <c r="M27" s="115"/>
      <c r="N27" s="115"/>
      <c r="O27" s="123"/>
      <c r="P27" s="124">
        <v>300</v>
      </c>
      <c r="Q27" s="126"/>
      <c r="R27" s="123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6"/>
      <c r="AO27" s="124"/>
      <c r="AP27" s="109"/>
      <c r="AQ27" s="2">
        <f t="shared" si="7"/>
        <v>0</v>
      </c>
    </row>
    <row r="28" spans="1:43" x14ac:dyDescent="0.35">
      <c r="A28" s="110">
        <v>45820</v>
      </c>
      <c r="B28" s="121" t="s">
        <v>46</v>
      </c>
      <c r="C28" s="112" t="s">
        <v>47</v>
      </c>
      <c r="D28" s="122"/>
      <c r="E28" s="123"/>
      <c r="F28" s="124"/>
      <c r="G28" s="116"/>
      <c r="H28" s="125"/>
      <c r="I28" s="115"/>
      <c r="J28" s="115"/>
      <c r="K28" s="115"/>
      <c r="L28" s="115"/>
      <c r="M28" s="115"/>
      <c r="N28" s="115"/>
      <c r="O28" s="123">
        <v>398.84</v>
      </c>
      <c r="P28" s="124"/>
      <c r="Q28" s="126"/>
      <c r="R28" s="123">
        <v>349.94</v>
      </c>
      <c r="S28" s="127"/>
      <c r="T28" s="127"/>
      <c r="U28" s="127">
        <v>26</v>
      </c>
      <c r="V28" s="127">
        <v>22.9</v>
      </c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6"/>
      <c r="AO28" s="124"/>
      <c r="AP28" s="109"/>
      <c r="AQ28" s="2">
        <f t="shared" si="7"/>
        <v>0</v>
      </c>
    </row>
    <row r="29" spans="1:43" x14ac:dyDescent="0.35">
      <c r="A29" s="110">
        <v>45820</v>
      </c>
      <c r="B29" s="121" t="s">
        <v>53</v>
      </c>
      <c r="C29" s="112" t="s">
        <v>47</v>
      </c>
      <c r="D29" s="122"/>
      <c r="E29" s="123"/>
      <c r="F29" s="124"/>
      <c r="G29" s="116"/>
      <c r="H29" s="125"/>
      <c r="I29" s="115"/>
      <c r="J29" s="115"/>
      <c r="K29" s="115"/>
      <c r="L29" s="115"/>
      <c r="M29" s="115"/>
      <c r="N29" s="115"/>
      <c r="O29" s="123">
        <v>266.60000000000002</v>
      </c>
      <c r="P29" s="124"/>
      <c r="Q29" s="126"/>
      <c r="R29" s="123"/>
      <c r="S29" s="127"/>
      <c r="T29" s="127"/>
      <c r="U29" s="127"/>
      <c r="V29" s="127"/>
      <c r="W29" s="127"/>
      <c r="X29" s="127"/>
      <c r="Y29" s="127">
        <v>222.17</v>
      </c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6">
        <v>44.43</v>
      </c>
      <c r="AO29" s="124"/>
      <c r="AP29" s="109"/>
      <c r="AQ29" s="2">
        <f t="shared" si="7"/>
        <v>5.6843418860808015E-14</v>
      </c>
    </row>
    <row r="30" spans="1:43" x14ac:dyDescent="0.35">
      <c r="A30" s="110">
        <v>45821</v>
      </c>
      <c r="B30" s="121" t="s">
        <v>54</v>
      </c>
      <c r="C30" s="112" t="s">
        <v>47</v>
      </c>
      <c r="D30" s="122"/>
      <c r="E30" s="123"/>
      <c r="F30" s="124"/>
      <c r="G30" s="116"/>
      <c r="H30" s="125"/>
      <c r="I30" s="115"/>
      <c r="J30" s="115"/>
      <c r="K30" s="115"/>
      <c r="L30" s="115"/>
      <c r="M30" s="115"/>
      <c r="N30" s="115"/>
      <c r="O30" s="123">
        <v>175</v>
      </c>
      <c r="P30" s="124"/>
      <c r="Q30" s="126"/>
      <c r="R30" s="123"/>
      <c r="S30" s="127"/>
      <c r="T30" s="127"/>
      <c r="U30" s="127"/>
      <c r="V30" s="127"/>
      <c r="W30" s="127"/>
      <c r="X30" s="127"/>
      <c r="Y30" s="127"/>
      <c r="Z30" s="127"/>
      <c r="AA30" s="127">
        <v>175</v>
      </c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6"/>
      <c r="AO30" s="124"/>
      <c r="AP30" s="109"/>
      <c r="AQ30" s="2">
        <f t="shared" si="7"/>
        <v>0</v>
      </c>
    </row>
    <row r="31" spans="1:43" ht="26.5" x14ac:dyDescent="0.35">
      <c r="A31" s="110">
        <v>45821</v>
      </c>
      <c r="B31" s="121" t="s">
        <v>55</v>
      </c>
      <c r="C31" s="112" t="s">
        <v>47</v>
      </c>
      <c r="D31" s="122"/>
      <c r="E31" s="123"/>
      <c r="F31" s="124"/>
      <c r="G31" s="116"/>
      <c r="H31" s="125"/>
      <c r="I31" s="115"/>
      <c r="J31" s="115"/>
      <c r="K31" s="115"/>
      <c r="L31" s="115"/>
      <c r="M31" s="115"/>
      <c r="N31" s="115"/>
      <c r="O31" s="123">
        <v>316.70999999999998</v>
      </c>
      <c r="P31" s="124"/>
      <c r="Q31" s="126"/>
      <c r="R31" s="123"/>
      <c r="S31" s="127"/>
      <c r="T31" s="127"/>
      <c r="U31" s="127"/>
      <c r="V31" s="127"/>
      <c r="W31" s="127"/>
      <c r="X31" s="127"/>
      <c r="Y31" s="127"/>
      <c r="Z31" s="127">
        <v>316.70999999999998</v>
      </c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6"/>
      <c r="AO31" s="124"/>
      <c r="AP31" s="109"/>
      <c r="AQ31" s="2">
        <f t="shared" si="7"/>
        <v>0</v>
      </c>
    </row>
    <row r="32" spans="1:43" x14ac:dyDescent="0.35">
      <c r="A32" s="110">
        <v>45825</v>
      </c>
      <c r="B32" s="121" t="s">
        <v>48</v>
      </c>
      <c r="C32" s="112"/>
      <c r="D32" s="122"/>
      <c r="E32" s="123"/>
      <c r="F32" s="124"/>
      <c r="G32" s="116"/>
      <c r="H32" s="125"/>
      <c r="I32" s="115"/>
      <c r="J32" s="115"/>
      <c r="K32" s="115"/>
      <c r="L32" s="115"/>
      <c r="M32" s="115"/>
      <c r="N32" s="115"/>
      <c r="O32" s="123">
        <v>4.25</v>
      </c>
      <c r="P32" s="124"/>
      <c r="Q32" s="126"/>
      <c r="R32" s="123"/>
      <c r="S32" s="127"/>
      <c r="T32" s="127"/>
      <c r="U32" s="127"/>
      <c r="V32" s="127"/>
      <c r="W32" s="127"/>
      <c r="X32" s="127"/>
      <c r="Y32" s="127"/>
      <c r="Z32" s="127">
        <v>4.25</v>
      </c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6"/>
      <c r="AO32" s="124"/>
      <c r="AP32" s="109"/>
      <c r="AQ32" s="2">
        <f t="shared" si="7"/>
        <v>0</v>
      </c>
    </row>
    <row r="33" spans="1:43" x14ac:dyDescent="0.35">
      <c r="A33" s="110">
        <v>45825</v>
      </c>
      <c r="B33" s="121" t="s">
        <v>48</v>
      </c>
      <c r="C33" s="112"/>
      <c r="D33" s="122"/>
      <c r="E33" s="123"/>
      <c r="F33" s="124"/>
      <c r="G33" s="116"/>
      <c r="H33" s="125"/>
      <c r="I33" s="115"/>
      <c r="J33" s="115"/>
      <c r="K33" s="115"/>
      <c r="L33" s="115"/>
      <c r="M33" s="115"/>
      <c r="N33" s="115"/>
      <c r="O33" s="123"/>
      <c r="P33" s="124"/>
      <c r="Q33" s="126">
        <v>4.25</v>
      </c>
      <c r="R33" s="123"/>
      <c r="S33" s="127"/>
      <c r="T33" s="127"/>
      <c r="U33" s="127"/>
      <c r="V33" s="127"/>
      <c r="W33" s="127"/>
      <c r="X33" s="127"/>
      <c r="Y33" s="127"/>
      <c r="Z33" s="127">
        <v>4.25</v>
      </c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6"/>
      <c r="AO33" s="124"/>
      <c r="AP33" s="109"/>
      <c r="AQ33" s="2">
        <f t="shared" si="7"/>
        <v>0</v>
      </c>
    </row>
    <row r="34" spans="1:43" x14ac:dyDescent="0.35">
      <c r="A34" s="110"/>
      <c r="B34" s="128"/>
      <c r="C34" s="112"/>
      <c r="D34" s="122"/>
      <c r="E34" s="123"/>
      <c r="F34" s="124"/>
      <c r="G34" s="116"/>
      <c r="H34" s="125"/>
      <c r="I34" s="115"/>
      <c r="J34" s="115"/>
      <c r="K34" s="115"/>
      <c r="L34" s="115"/>
      <c r="M34" s="115"/>
      <c r="N34" s="115"/>
      <c r="O34" s="123"/>
      <c r="P34" s="124"/>
      <c r="Q34" s="126"/>
      <c r="R34" s="123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6"/>
      <c r="AO34" s="124"/>
      <c r="AP34" s="109"/>
      <c r="AQ34" s="2">
        <f t="shared" si="7"/>
        <v>0</v>
      </c>
    </row>
    <row r="35" spans="1:43" x14ac:dyDescent="0.35">
      <c r="A35" s="110">
        <v>45847</v>
      </c>
      <c r="B35" s="128" t="s">
        <v>43</v>
      </c>
      <c r="C35" s="112"/>
      <c r="D35" s="122"/>
      <c r="E35" s="123"/>
      <c r="F35" s="124">
        <v>11.32</v>
      </c>
      <c r="G35" s="116"/>
      <c r="H35" s="125">
        <v>11.32</v>
      </c>
      <c r="I35" s="115"/>
      <c r="J35" s="115"/>
      <c r="K35" s="115"/>
      <c r="L35" s="115"/>
      <c r="M35" s="115"/>
      <c r="N35" s="115"/>
      <c r="O35" s="123"/>
      <c r="P35" s="124"/>
      <c r="Q35" s="126"/>
      <c r="R35" s="123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6"/>
      <c r="AO35" s="124"/>
      <c r="AP35" s="109"/>
      <c r="AQ35" s="2">
        <f t="shared" si="7"/>
        <v>0</v>
      </c>
    </row>
    <row r="36" spans="1:43" x14ac:dyDescent="0.35">
      <c r="A36" s="110">
        <v>45853</v>
      </c>
      <c r="B36" s="121" t="s">
        <v>44</v>
      </c>
      <c r="C36" s="112" t="s">
        <v>45</v>
      </c>
      <c r="D36" s="122"/>
      <c r="E36" s="123">
        <v>1000</v>
      </c>
      <c r="F36" s="124"/>
      <c r="G36" s="116"/>
      <c r="H36" s="125"/>
      <c r="I36" s="115"/>
      <c r="J36" s="115"/>
      <c r="K36" s="115"/>
      <c r="L36" s="115"/>
      <c r="M36" s="115"/>
      <c r="N36" s="115"/>
      <c r="O36" s="123"/>
      <c r="P36" s="124">
        <v>1000</v>
      </c>
      <c r="Q36" s="126"/>
      <c r="R36" s="123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6"/>
      <c r="AO36" s="124"/>
      <c r="AP36" s="109"/>
      <c r="AQ36" s="2">
        <f t="shared" si="7"/>
        <v>0</v>
      </c>
    </row>
    <row r="37" spans="1:43" x14ac:dyDescent="0.35">
      <c r="A37" s="110">
        <v>45853</v>
      </c>
      <c r="B37" s="121" t="s">
        <v>44</v>
      </c>
      <c r="C37" s="112" t="s">
        <v>45</v>
      </c>
      <c r="D37" s="122"/>
      <c r="E37" s="123">
        <v>2000</v>
      </c>
      <c r="F37" s="124"/>
      <c r="G37" s="116"/>
      <c r="H37" s="125"/>
      <c r="I37" s="115"/>
      <c r="J37" s="115"/>
      <c r="K37" s="115"/>
      <c r="L37" s="115"/>
      <c r="M37" s="115"/>
      <c r="N37" s="115"/>
      <c r="O37" s="123"/>
      <c r="P37" s="124">
        <v>2000</v>
      </c>
      <c r="Q37" s="126"/>
      <c r="R37" s="123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6"/>
      <c r="AO37" s="124"/>
      <c r="AP37" s="109"/>
      <c r="AQ37" s="2">
        <f t="shared" si="7"/>
        <v>0</v>
      </c>
    </row>
    <row r="38" spans="1:43" x14ac:dyDescent="0.35">
      <c r="A38" s="110">
        <v>45853</v>
      </c>
      <c r="B38" s="121" t="s">
        <v>44</v>
      </c>
      <c r="C38" s="112" t="s">
        <v>45</v>
      </c>
      <c r="D38" s="122"/>
      <c r="E38" s="123">
        <v>100</v>
      </c>
      <c r="F38" s="124"/>
      <c r="G38" s="116"/>
      <c r="H38" s="125"/>
      <c r="I38" s="115"/>
      <c r="J38" s="115"/>
      <c r="K38" s="115"/>
      <c r="L38" s="115"/>
      <c r="M38" s="115"/>
      <c r="N38" s="115"/>
      <c r="O38" s="123"/>
      <c r="P38" s="124">
        <v>100</v>
      </c>
      <c r="Q38" s="126"/>
      <c r="R38" s="123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6"/>
      <c r="AO38" s="124"/>
      <c r="AP38" s="109"/>
      <c r="AQ38" s="2">
        <f t="shared" si="7"/>
        <v>0</v>
      </c>
    </row>
    <row r="39" spans="1:43" x14ac:dyDescent="0.35">
      <c r="A39" s="110">
        <v>45853</v>
      </c>
      <c r="B39" s="121" t="s">
        <v>44</v>
      </c>
      <c r="C39" s="112" t="s">
        <v>45</v>
      </c>
      <c r="D39" s="122"/>
      <c r="E39" s="123">
        <v>300</v>
      </c>
      <c r="F39" s="124"/>
      <c r="G39" s="116"/>
      <c r="H39" s="125"/>
      <c r="I39" s="115"/>
      <c r="J39" s="115"/>
      <c r="K39" s="115"/>
      <c r="L39" s="115"/>
      <c r="M39" s="115"/>
      <c r="N39" s="115"/>
      <c r="O39" s="123"/>
      <c r="P39" s="124">
        <v>300</v>
      </c>
      <c r="Q39" s="126"/>
      <c r="R39" s="123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6"/>
      <c r="AO39" s="124"/>
      <c r="AP39" s="109"/>
      <c r="AQ39" s="2">
        <f t="shared" si="7"/>
        <v>0</v>
      </c>
    </row>
    <row r="40" spans="1:43" x14ac:dyDescent="0.35">
      <c r="A40" s="110">
        <v>45853</v>
      </c>
      <c r="B40" s="121" t="s">
        <v>46</v>
      </c>
      <c r="C40" s="112" t="s">
        <v>47</v>
      </c>
      <c r="D40" s="122"/>
      <c r="E40" s="123"/>
      <c r="F40" s="124"/>
      <c r="G40" s="116"/>
      <c r="H40" s="125"/>
      <c r="I40" s="115"/>
      <c r="J40" s="115"/>
      <c r="K40" s="115"/>
      <c r="L40" s="115"/>
      <c r="M40" s="115"/>
      <c r="N40" s="115"/>
      <c r="O40" s="123">
        <v>387.39</v>
      </c>
      <c r="P40" s="124"/>
      <c r="Q40" s="126"/>
      <c r="R40" s="123">
        <v>349.94</v>
      </c>
      <c r="S40" s="127"/>
      <c r="T40" s="127"/>
      <c r="U40" s="127">
        <v>26</v>
      </c>
      <c r="V40" s="127">
        <v>11.45</v>
      </c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6"/>
      <c r="AO40" s="124"/>
      <c r="AP40" s="109"/>
      <c r="AQ40" s="2">
        <f t="shared" si="7"/>
        <v>0</v>
      </c>
    </row>
    <row r="41" spans="1:43" x14ac:dyDescent="0.35">
      <c r="A41" s="110">
        <v>45854</v>
      </c>
      <c r="B41" s="121" t="s">
        <v>56</v>
      </c>
      <c r="C41" s="112" t="s">
        <v>47</v>
      </c>
      <c r="D41" s="122"/>
      <c r="E41" s="123"/>
      <c r="F41" s="124"/>
      <c r="G41" s="116"/>
      <c r="H41" s="125"/>
      <c r="I41" s="115"/>
      <c r="J41" s="115"/>
      <c r="K41" s="115"/>
      <c r="L41" s="115"/>
      <c r="M41" s="115"/>
      <c r="N41" s="115"/>
      <c r="O41" s="123">
        <v>273.60000000000002</v>
      </c>
      <c r="P41" s="124"/>
      <c r="Q41" s="126"/>
      <c r="R41" s="123"/>
      <c r="S41" s="127"/>
      <c r="T41" s="127"/>
      <c r="U41" s="127"/>
      <c r="V41" s="127"/>
      <c r="W41" s="127"/>
      <c r="X41" s="127"/>
      <c r="Y41" s="127"/>
      <c r="Z41" s="127"/>
      <c r="AA41" s="127"/>
      <c r="AB41" s="127">
        <v>228</v>
      </c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6">
        <v>45.6</v>
      </c>
      <c r="AO41" s="124"/>
      <c r="AP41" s="109"/>
      <c r="AQ41" s="2">
        <f t="shared" si="7"/>
        <v>0</v>
      </c>
    </row>
    <row r="42" spans="1:43" x14ac:dyDescent="0.35">
      <c r="A42" s="110">
        <v>45854</v>
      </c>
      <c r="B42" s="121" t="s">
        <v>57</v>
      </c>
      <c r="C42" s="112" t="s">
        <v>47</v>
      </c>
      <c r="D42" s="122"/>
      <c r="E42" s="123"/>
      <c r="F42" s="124"/>
      <c r="G42" s="116"/>
      <c r="H42" s="125"/>
      <c r="I42" s="115"/>
      <c r="J42" s="115"/>
      <c r="K42" s="115"/>
      <c r="L42" s="115"/>
      <c r="M42" s="115"/>
      <c r="N42" s="115"/>
      <c r="O42" s="123">
        <v>911.4</v>
      </c>
      <c r="P42" s="124"/>
      <c r="Q42" s="126"/>
      <c r="R42" s="123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>
        <v>759.5</v>
      </c>
      <c r="AG42" s="127"/>
      <c r="AH42" s="127"/>
      <c r="AI42" s="127"/>
      <c r="AJ42" s="127"/>
      <c r="AK42" s="127"/>
      <c r="AL42" s="127"/>
      <c r="AM42" s="127"/>
      <c r="AN42" s="126">
        <v>151.9</v>
      </c>
      <c r="AO42" s="124"/>
      <c r="AP42" s="109"/>
      <c r="AQ42" s="2">
        <f t="shared" si="7"/>
        <v>0</v>
      </c>
    </row>
    <row r="43" spans="1:43" x14ac:dyDescent="0.35">
      <c r="A43" s="110">
        <v>45854</v>
      </c>
      <c r="B43" s="121" t="s">
        <v>57</v>
      </c>
      <c r="C43" s="112" t="s">
        <v>47</v>
      </c>
      <c r="D43" s="122"/>
      <c r="E43" s="123"/>
      <c r="F43" s="124"/>
      <c r="G43" s="116"/>
      <c r="H43" s="125"/>
      <c r="I43" s="115"/>
      <c r="J43" s="115"/>
      <c r="K43" s="115"/>
      <c r="L43" s="115"/>
      <c r="M43" s="115"/>
      <c r="N43" s="115"/>
      <c r="O43" s="123">
        <v>260.39999999999998</v>
      </c>
      <c r="P43" s="124"/>
      <c r="Q43" s="126"/>
      <c r="R43" s="123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>
        <v>217</v>
      </c>
      <c r="AG43" s="127"/>
      <c r="AH43" s="127"/>
      <c r="AI43" s="127"/>
      <c r="AJ43" s="127"/>
      <c r="AK43" s="127"/>
      <c r="AL43" s="127"/>
      <c r="AM43" s="127"/>
      <c r="AN43" s="126">
        <v>43.4</v>
      </c>
      <c r="AO43" s="124"/>
      <c r="AP43" s="109"/>
      <c r="AQ43" s="2">
        <f t="shared" si="7"/>
        <v>0</v>
      </c>
    </row>
    <row r="44" spans="1:43" x14ac:dyDescent="0.35">
      <c r="A44" s="110">
        <v>45854</v>
      </c>
      <c r="B44" s="121" t="s">
        <v>58</v>
      </c>
      <c r="C44" s="112" t="s">
        <v>47</v>
      </c>
      <c r="D44" s="122"/>
      <c r="E44" s="123"/>
      <c r="F44" s="124"/>
      <c r="G44" s="116"/>
      <c r="H44" s="125"/>
      <c r="I44" s="115"/>
      <c r="J44" s="115"/>
      <c r="K44" s="115"/>
      <c r="L44" s="115"/>
      <c r="M44" s="115"/>
      <c r="N44" s="115"/>
      <c r="O44" s="123">
        <v>775</v>
      </c>
      <c r="P44" s="124"/>
      <c r="Q44" s="126"/>
      <c r="R44" s="123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>
        <v>775</v>
      </c>
      <c r="AH44" s="127"/>
      <c r="AI44" s="127"/>
      <c r="AJ44" s="127"/>
      <c r="AK44" s="127"/>
      <c r="AL44" s="127"/>
      <c r="AN44" s="126"/>
      <c r="AO44" s="124"/>
      <c r="AP44" s="109"/>
      <c r="AQ44" s="2">
        <f t="shared" si="7"/>
        <v>0</v>
      </c>
    </row>
    <row r="45" spans="1:43" x14ac:dyDescent="0.35">
      <c r="A45" s="110">
        <v>45855</v>
      </c>
      <c r="B45" s="121" t="s">
        <v>59</v>
      </c>
      <c r="C45" s="112" t="s">
        <v>47</v>
      </c>
      <c r="D45" s="122"/>
      <c r="E45" s="123"/>
      <c r="F45" s="124"/>
      <c r="G45" s="116"/>
      <c r="H45" s="125"/>
      <c r="I45" s="115"/>
      <c r="J45" s="115"/>
      <c r="K45" s="115"/>
      <c r="L45" s="115"/>
      <c r="M45" s="115"/>
      <c r="N45" s="115"/>
      <c r="O45" s="123">
        <v>84.99</v>
      </c>
      <c r="P45" s="124"/>
      <c r="Q45" s="126"/>
      <c r="R45" s="123"/>
      <c r="S45" s="127"/>
      <c r="T45" s="127"/>
      <c r="U45" s="127"/>
      <c r="V45" s="127"/>
      <c r="W45" s="127"/>
      <c r="X45" s="127">
        <v>70.83</v>
      </c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6">
        <v>14.16</v>
      </c>
      <c r="AO45" s="124"/>
      <c r="AP45" s="109"/>
      <c r="AQ45" s="2">
        <f t="shared" si="7"/>
        <v>0</v>
      </c>
    </row>
    <row r="46" spans="1:43" x14ac:dyDescent="0.35">
      <c r="A46" s="110">
        <v>45856</v>
      </c>
      <c r="B46" s="128" t="s">
        <v>48</v>
      </c>
      <c r="C46" s="112"/>
      <c r="D46" s="122"/>
      <c r="E46" s="123"/>
      <c r="F46" s="124"/>
      <c r="G46" s="116"/>
      <c r="H46" s="125"/>
      <c r="I46" s="115"/>
      <c r="J46" s="115"/>
      <c r="K46" s="115"/>
      <c r="L46" s="115"/>
      <c r="M46" s="115"/>
      <c r="N46" s="115"/>
      <c r="O46" s="123">
        <v>4.25</v>
      </c>
      <c r="P46" s="124"/>
      <c r="Q46" s="126"/>
      <c r="R46" s="123"/>
      <c r="S46" s="127"/>
      <c r="T46" s="127"/>
      <c r="U46" s="127"/>
      <c r="V46" s="127"/>
      <c r="W46" s="127"/>
      <c r="X46" s="127"/>
      <c r="Y46" s="127"/>
      <c r="Z46" s="127">
        <v>4.25</v>
      </c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6"/>
      <c r="AO46" s="124"/>
      <c r="AP46" s="109"/>
      <c r="AQ46" s="2">
        <f t="shared" si="7"/>
        <v>0</v>
      </c>
    </row>
    <row r="47" spans="1:43" x14ac:dyDescent="0.35">
      <c r="A47" s="110">
        <v>45859</v>
      </c>
      <c r="B47" s="128" t="s">
        <v>48</v>
      </c>
      <c r="C47" s="112"/>
      <c r="D47" s="122"/>
      <c r="E47" s="123"/>
      <c r="F47" s="124"/>
      <c r="G47" s="116"/>
      <c r="H47" s="125"/>
      <c r="I47" s="115"/>
      <c r="J47" s="115"/>
      <c r="K47" s="115"/>
      <c r="L47" s="115"/>
      <c r="M47" s="115"/>
      <c r="N47" s="115"/>
      <c r="O47" s="123"/>
      <c r="P47" s="124"/>
      <c r="Q47" s="126">
        <v>4.25</v>
      </c>
      <c r="R47" s="123"/>
      <c r="S47" s="127"/>
      <c r="T47" s="127"/>
      <c r="U47" s="127"/>
      <c r="V47" s="127"/>
      <c r="W47" s="127"/>
      <c r="X47" s="127"/>
      <c r="Y47" s="127"/>
      <c r="Z47" s="127">
        <v>4.25</v>
      </c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6"/>
      <c r="AO47" s="124"/>
      <c r="AP47" s="109"/>
      <c r="AQ47" s="2">
        <f t="shared" si="7"/>
        <v>0</v>
      </c>
    </row>
    <row r="48" spans="1:43" x14ac:dyDescent="0.35">
      <c r="A48" s="110"/>
      <c r="B48" s="128"/>
      <c r="C48" s="112"/>
      <c r="D48" s="122"/>
      <c r="E48" s="123"/>
      <c r="F48" s="124"/>
      <c r="G48" s="116"/>
      <c r="H48" s="125"/>
      <c r="I48" s="115"/>
      <c r="J48" s="115"/>
      <c r="K48" s="115"/>
      <c r="L48" s="115"/>
      <c r="M48" s="115"/>
      <c r="N48" s="115"/>
      <c r="O48" s="123"/>
      <c r="P48" s="124"/>
      <c r="Q48" s="126"/>
      <c r="R48" s="123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6"/>
      <c r="AO48" s="124"/>
      <c r="AP48" s="109"/>
      <c r="AQ48" s="2">
        <f t="shared" ref="AQ48" si="8">IF(C48="tfr",0,SUM(SUM(O48:Q48)-SUM(R48:AP48)))</f>
        <v>0</v>
      </c>
    </row>
    <row r="49" spans="1:43" x14ac:dyDescent="0.35">
      <c r="A49" s="110">
        <v>45880</v>
      </c>
      <c r="B49" s="111" t="s">
        <v>43</v>
      </c>
      <c r="C49" s="112"/>
      <c r="D49" s="122"/>
      <c r="E49" s="123"/>
      <c r="F49" s="124">
        <v>10.64</v>
      </c>
      <c r="G49" s="116"/>
      <c r="H49" s="124">
        <v>10.64</v>
      </c>
      <c r="I49" s="115"/>
      <c r="J49" s="115"/>
      <c r="K49" s="115"/>
      <c r="L49" s="115"/>
      <c r="M49" s="115"/>
      <c r="N49" s="115"/>
      <c r="O49" s="123"/>
      <c r="P49" s="124"/>
      <c r="Q49" s="126"/>
      <c r="R49" s="123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6"/>
      <c r="AO49" s="124"/>
      <c r="AP49" s="109"/>
      <c r="AQ49" s="2"/>
    </row>
    <row r="50" spans="1:43" x14ac:dyDescent="0.35">
      <c r="A50" s="110">
        <v>45883</v>
      </c>
      <c r="B50" s="121" t="s">
        <v>44</v>
      </c>
      <c r="C50" s="112" t="s">
        <v>45</v>
      </c>
      <c r="D50" s="122"/>
      <c r="E50" s="123">
        <v>1000</v>
      </c>
      <c r="F50" s="124"/>
      <c r="G50" s="116"/>
      <c r="H50" s="125"/>
      <c r="I50" s="115"/>
      <c r="J50" s="115"/>
      <c r="K50" s="115"/>
      <c r="L50" s="115"/>
      <c r="M50" s="115"/>
      <c r="N50" s="115"/>
      <c r="O50" s="123"/>
      <c r="P50" s="124">
        <v>1000</v>
      </c>
      <c r="Q50" s="126"/>
      <c r="R50" s="123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6"/>
      <c r="AO50" s="124"/>
      <c r="AP50" s="109"/>
      <c r="AQ50" s="2">
        <f t="shared" ref="AQ50:AQ52" si="9">IF(C50="tfr",0,SUM(SUM(O50:Q50)-SUM(R50:AP50)))</f>
        <v>0</v>
      </c>
    </row>
    <row r="51" spans="1:43" x14ac:dyDescent="0.35">
      <c r="A51" s="110">
        <v>45883</v>
      </c>
      <c r="B51" s="121" t="s">
        <v>46</v>
      </c>
      <c r="C51" s="112" t="s">
        <v>47</v>
      </c>
      <c r="D51" s="122"/>
      <c r="E51" s="123"/>
      <c r="F51" s="124"/>
      <c r="G51" s="116"/>
      <c r="H51" s="125"/>
      <c r="I51" s="115"/>
      <c r="J51" s="115"/>
      <c r="K51" s="115"/>
      <c r="L51" s="115"/>
      <c r="M51" s="115"/>
      <c r="N51" s="115"/>
      <c r="O51" s="123">
        <v>441.05</v>
      </c>
      <c r="P51" s="124"/>
      <c r="Q51" s="126"/>
      <c r="R51" s="123">
        <v>400.26</v>
      </c>
      <c r="S51" s="127"/>
      <c r="T51" s="127"/>
      <c r="U51" s="127">
        <v>26</v>
      </c>
      <c r="V51" s="127">
        <v>14.79</v>
      </c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6"/>
      <c r="AO51" s="124"/>
      <c r="AP51" s="109"/>
      <c r="AQ51" s="2">
        <f t="shared" si="9"/>
        <v>0</v>
      </c>
    </row>
    <row r="52" spans="1:43" x14ac:dyDescent="0.35">
      <c r="A52" s="110">
        <v>45883</v>
      </c>
      <c r="B52" s="128" t="s">
        <v>127</v>
      </c>
      <c r="C52" s="112" t="s">
        <v>47</v>
      </c>
      <c r="D52" s="122"/>
      <c r="E52" s="123"/>
      <c r="F52" s="124"/>
      <c r="G52" s="116"/>
      <c r="H52" s="125"/>
      <c r="I52" s="115"/>
      <c r="J52" s="115"/>
      <c r="K52" s="115"/>
      <c r="L52" s="115"/>
      <c r="M52" s="115"/>
      <c r="N52" s="115"/>
      <c r="O52" s="123">
        <v>461.16</v>
      </c>
      <c r="P52" s="124"/>
      <c r="Q52" s="126"/>
      <c r="R52" s="123"/>
      <c r="S52" s="127"/>
      <c r="T52" s="127"/>
      <c r="U52" s="127"/>
      <c r="V52" s="127"/>
      <c r="W52" s="127"/>
      <c r="X52" s="127"/>
      <c r="Y52" s="127"/>
      <c r="Z52" s="127"/>
      <c r="AA52" s="127"/>
      <c r="AB52" s="127">
        <v>403.2</v>
      </c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6">
        <v>57.96</v>
      </c>
      <c r="AO52" s="124"/>
      <c r="AP52" s="109"/>
      <c r="AQ52" s="2">
        <f t="shared" si="9"/>
        <v>5.6843418860808015E-14</v>
      </c>
    </row>
    <row r="53" spans="1:43" x14ac:dyDescent="0.35">
      <c r="A53" s="110">
        <v>45887</v>
      </c>
      <c r="B53" s="128" t="s">
        <v>48</v>
      </c>
      <c r="C53" s="112"/>
      <c r="D53" s="122"/>
      <c r="E53" s="123"/>
      <c r="F53" s="124"/>
      <c r="G53" s="116"/>
      <c r="H53" s="125"/>
      <c r="I53" s="115"/>
      <c r="J53" s="115"/>
      <c r="K53" s="115"/>
      <c r="L53" s="115"/>
      <c r="M53" s="115"/>
      <c r="N53" s="115"/>
      <c r="O53" s="123">
        <v>4.25</v>
      </c>
      <c r="P53" s="124"/>
      <c r="Q53" s="126"/>
      <c r="R53" s="123"/>
      <c r="S53" s="127"/>
      <c r="T53" s="127"/>
      <c r="U53" s="127"/>
      <c r="V53" s="127"/>
      <c r="W53" s="127"/>
      <c r="X53" s="127"/>
      <c r="Y53" s="127"/>
      <c r="Z53" s="127">
        <v>4.25</v>
      </c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6"/>
      <c r="AO53" s="124"/>
      <c r="AP53" s="109"/>
      <c r="AQ53" s="2">
        <f t="shared" ref="AQ53" si="10">IF(C53="tfr",0,SUM(SUM(O53:Q53)-SUM(R53:AP53)))</f>
        <v>0</v>
      </c>
    </row>
    <row r="54" spans="1:43" x14ac:dyDescent="0.35">
      <c r="A54" s="110">
        <v>45888</v>
      </c>
      <c r="B54" s="128" t="s">
        <v>48</v>
      </c>
      <c r="C54" s="112"/>
      <c r="D54" s="122"/>
      <c r="E54" s="114"/>
      <c r="F54" s="115"/>
      <c r="G54" s="116"/>
      <c r="H54" s="117"/>
      <c r="I54" s="115"/>
      <c r="J54" s="115"/>
      <c r="K54" s="115"/>
      <c r="L54" s="115"/>
      <c r="M54" s="115"/>
      <c r="N54" s="111"/>
      <c r="O54" s="114"/>
      <c r="Q54" s="115">
        <v>4.25</v>
      </c>
      <c r="R54" s="114"/>
      <c r="S54" s="120"/>
      <c r="T54" s="120"/>
      <c r="U54" s="120"/>
      <c r="V54" s="120"/>
      <c r="W54" s="120"/>
      <c r="X54" s="120"/>
      <c r="Y54" s="120"/>
      <c r="Z54" s="115">
        <v>4.25</v>
      </c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6"/>
      <c r="AO54" s="115"/>
      <c r="AP54" s="109"/>
      <c r="AQ54" s="2">
        <f>IF(C54="tfr",0,SUM(SUM(O54:Q54)-SUM(R54:AP54)))</f>
        <v>0</v>
      </c>
    </row>
    <row r="55" spans="1:43" x14ac:dyDescent="0.35">
      <c r="A55" s="110">
        <v>45896</v>
      </c>
      <c r="B55" s="128" t="s">
        <v>128</v>
      </c>
      <c r="C55" s="112" t="s">
        <v>47</v>
      </c>
      <c r="D55" s="122"/>
      <c r="E55" s="123"/>
      <c r="F55" s="124"/>
      <c r="G55" s="116"/>
      <c r="H55" s="125"/>
      <c r="I55" s="115"/>
      <c r="J55" s="115"/>
      <c r="K55" s="115"/>
      <c r="L55" s="115"/>
      <c r="M55" s="115"/>
      <c r="N55" s="115"/>
      <c r="O55" s="123"/>
      <c r="P55" s="124"/>
      <c r="Q55" s="126">
        <v>380</v>
      </c>
      <c r="R55" s="123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6"/>
      <c r="AO55" s="124">
        <v>380</v>
      </c>
      <c r="AP55" s="109"/>
      <c r="AQ55" s="2">
        <f t="shared" ref="AQ55" si="11">IF(C55="tfr",0,SUM(SUM(O55:Q55)-SUM(R55:AP55)))</f>
        <v>0</v>
      </c>
    </row>
    <row r="56" spans="1:43" x14ac:dyDescent="0.35">
      <c r="A56" s="110"/>
      <c r="B56" s="128"/>
      <c r="C56" s="112"/>
      <c r="D56" s="122"/>
      <c r="E56" s="123"/>
      <c r="F56" s="124"/>
      <c r="G56" s="116"/>
      <c r="H56" s="125"/>
      <c r="I56" s="115"/>
      <c r="J56" s="115"/>
      <c r="K56" s="115"/>
      <c r="L56" s="115"/>
      <c r="M56" s="115"/>
      <c r="N56" s="115"/>
      <c r="O56" s="123"/>
      <c r="P56" s="124"/>
      <c r="Q56" s="126"/>
      <c r="R56" s="123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6"/>
      <c r="AO56" s="124"/>
      <c r="AP56" s="109"/>
      <c r="AQ56" s="2">
        <f t="shared" ref="AQ56:AQ58" si="12">IF(C56="tfr",0,SUM(SUM(O56:Q56)-SUM(R56:AP56)))</f>
        <v>0</v>
      </c>
    </row>
    <row r="57" spans="1:43" x14ac:dyDescent="0.35">
      <c r="A57" s="110">
        <v>45909</v>
      </c>
      <c r="B57" s="128" t="s">
        <v>43</v>
      </c>
      <c r="C57" s="112"/>
      <c r="D57" s="122"/>
      <c r="E57" s="123"/>
      <c r="F57" s="124">
        <v>8.5</v>
      </c>
      <c r="G57" s="116"/>
      <c r="H57" s="125">
        <v>8.5</v>
      </c>
      <c r="I57" s="115"/>
      <c r="J57" s="115"/>
      <c r="K57" s="115"/>
      <c r="L57" s="115"/>
      <c r="M57" s="115"/>
      <c r="N57" s="115"/>
      <c r="O57" s="123"/>
      <c r="P57" s="124"/>
      <c r="Q57" s="126"/>
      <c r="R57" s="123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6"/>
      <c r="AO57" s="124"/>
      <c r="AP57" s="109"/>
      <c r="AQ57" s="2">
        <f t="shared" si="12"/>
        <v>0</v>
      </c>
    </row>
    <row r="58" spans="1:43" x14ac:dyDescent="0.35">
      <c r="A58" s="110">
        <v>45909</v>
      </c>
      <c r="B58" s="121" t="s">
        <v>44</v>
      </c>
      <c r="C58" s="112"/>
      <c r="D58" s="122"/>
      <c r="E58" s="123">
        <v>500</v>
      </c>
      <c r="F58" s="124"/>
      <c r="G58" s="116"/>
      <c r="H58" s="125"/>
      <c r="I58" s="115"/>
      <c r="J58" s="115"/>
      <c r="K58" s="115"/>
      <c r="L58" s="115"/>
      <c r="M58" s="115"/>
      <c r="N58" s="115"/>
      <c r="O58" s="123"/>
      <c r="P58" s="124">
        <v>500</v>
      </c>
      <c r="Q58"/>
      <c r="R58" s="123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6"/>
      <c r="AO58" s="124"/>
      <c r="AP58" s="109"/>
      <c r="AQ58" s="2">
        <f t="shared" si="12"/>
        <v>500</v>
      </c>
    </row>
    <row r="59" spans="1:43" x14ac:dyDescent="0.35">
      <c r="A59" s="110">
        <v>45925</v>
      </c>
      <c r="B59" s="128" t="s">
        <v>12</v>
      </c>
      <c r="C59" s="112" t="s">
        <v>47</v>
      </c>
      <c r="D59" s="122"/>
      <c r="E59" s="123"/>
      <c r="F59" s="124">
        <v>5393.5</v>
      </c>
      <c r="G59" s="116"/>
      <c r="H59" s="125"/>
      <c r="I59" s="124">
        <v>5393.5</v>
      </c>
      <c r="J59" s="115"/>
      <c r="K59" s="115"/>
      <c r="L59" s="115"/>
      <c r="M59" s="115"/>
      <c r="N59" s="115"/>
      <c r="O59" s="123"/>
      <c r="P59" s="124"/>
      <c r="Q59" s="126"/>
      <c r="R59" s="123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6"/>
      <c r="AO59" s="124"/>
      <c r="AP59" s="109"/>
      <c r="AQ59" s="2">
        <f>IF(C59="tfr",0,SUM(SUM(O59:Q59)-SUM(R59:AP59)))</f>
        <v>0</v>
      </c>
    </row>
    <row r="60" spans="1:43" x14ac:dyDescent="0.35">
      <c r="A60" s="110">
        <v>45910</v>
      </c>
      <c r="B60" s="121" t="s">
        <v>46</v>
      </c>
      <c r="C60" s="112" t="s">
        <v>47</v>
      </c>
      <c r="D60" s="122"/>
      <c r="E60" s="123"/>
      <c r="F60" s="124"/>
      <c r="G60" s="116"/>
      <c r="H60" s="125"/>
      <c r="I60" s="115"/>
      <c r="J60" s="115"/>
      <c r="K60" s="115"/>
      <c r="L60" s="115"/>
      <c r="M60" s="115"/>
      <c r="N60" s="115"/>
      <c r="O60" s="123">
        <v>400.95</v>
      </c>
      <c r="P60" s="124"/>
      <c r="Q60" s="126"/>
      <c r="R60" s="123">
        <v>363.5</v>
      </c>
      <c r="S60" s="127"/>
      <c r="T60" s="127"/>
      <c r="U60" s="127">
        <v>26</v>
      </c>
      <c r="V60" s="127">
        <v>11.45</v>
      </c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6"/>
      <c r="AO60" s="124"/>
      <c r="AP60" s="109"/>
      <c r="AQ60" s="2">
        <f t="shared" ref="AQ60" si="13">IF(C60="tfr",0,SUM(SUM(O60:Q60)-SUM(R60:AP60)))</f>
        <v>0</v>
      </c>
    </row>
    <row r="61" spans="1:43" x14ac:dyDescent="0.35">
      <c r="A61" s="110">
        <v>45910</v>
      </c>
      <c r="B61" s="121" t="s">
        <v>57</v>
      </c>
      <c r="C61" s="112" t="s">
        <v>47</v>
      </c>
      <c r="D61" s="122"/>
      <c r="E61" s="123"/>
      <c r="F61" s="124"/>
      <c r="G61" s="116"/>
      <c r="H61" s="125"/>
      <c r="I61" s="115"/>
      <c r="J61" s="115"/>
      <c r="K61" s="115"/>
      <c r="L61" s="115"/>
      <c r="M61" s="115"/>
      <c r="N61" s="115"/>
      <c r="O61" s="123">
        <v>864</v>
      </c>
      <c r="P61" s="124"/>
      <c r="Q61" s="126"/>
      <c r="R61" s="123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>
        <v>864</v>
      </c>
      <c r="AG61" s="127"/>
      <c r="AH61" s="127"/>
      <c r="AI61" s="127"/>
      <c r="AJ61" s="127"/>
      <c r="AK61" s="127"/>
      <c r="AL61" s="127"/>
      <c r="AM61" s="127"/>
      <c r="AN61" s="126"/>
      <c r="AO61" s="124"/>
      <c r="AP61" s="109"/>
      <c r="AQ61" s="2">
        <f t="shared" ref="AQ61" si="14">IF(C61="tfr",0,SUM(SUM(O61:Q61)-SUM(R61:AP61)))</f>
        <v>0</v>
      </c>
    </row>
    <row r="62" spans="1:43" x14ac:dyDescent="0.35">
      <c r="A62" s="110">
        <v>45916</v>
      </c>
      <c r="B62" s="128" t="s">
        <v>130</v>
      </c>
      <c r="C62" s="112"/>
      <c r="D62" s="122"/>
      <c r="E62" s="123"/>
      <c r="F62" s="124"/>
      <c r="G62" s="116"/>
      <c r="H62" s="125"/>
      <c r="I62" s="115"/>
      <c r="J62" s="115"/>
      <c r="K62" s="115"/>
      <c r="L62" s="115"/>
      <c r="M62" s="115"/>
      <c r="N62" s="115"/>
      <c r="O62" s="123">
        <v>4.25</v>
      </c>
      <c r="P62" s="124"/>
      <c r="Q62" s="126"/>
      <c r="R62" s="123"/>
      <c r="S62" s="127"/>
      <c r="T62" s="127"/>
      <c r="U62" s="127"/>
      <c r="V62" s="127"/>
      <c r="W62" s="127"/>
      <c r="X62" s="127"/>
      <c r="Y62" s="127"/>
      <c r="Z62" s="127">
        <v>4.25</v>
      </c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6"/>
      <c r="AO62" s="124"/>
      <c r="AP62" s="109"/>
      <c r="AQ62" s="2">
        <f t="shared" ref="AQ62:AQ63" si="15">IF(C62="tfr",0,SUM(SUM(O62:Q62)-SUM(R62:AP62)))</f>
        <v>0</v>
      </c>
    </row>
    <row r="63" spans="1:43" x14ac:dyDescent="0.35">
      <c r="A63" s="110">
        <v>45919</v>
      </c>
      <c r="B63" s="128" t="s">
        <v>131</v>
      </c>
      <c r="C63" s="112" t="s">
        <v>132</v>
      </c>
      <c r="D63" s="122"/>
      <c r="E63" s="123"/>
      <c r="F63" s="124"/>
      <c r="G63" s="116"/>
      <c r="H63" s="125"/>
      <c r="I63" s="115"/>
      <c r="J63" s="115"/>
      <c r="K63" s="115"/>
      <c r="L63" s="115"/>
      <c r="M63" s="115"/>
      <c r="N63" s="115"/>
      <c r="O63" s="123">
        <v>47</v>
      </c>
      <c r="P63" s="124"/>
      <c r="Q63" s="126"/>
      <c r="R63" s="123"/>
      <c r="S63" s="127"/>
      <c r="T63" s="127"/>
      <c r="U63" s="127"/>
      <c r="V63" s="127"/>
      <c r="W63" s="127"/>
      <c r="X63" s="127"/>
      <c r="Y63" s="127">
        <v>47</v>
      </c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6"/>
      <c r="AO63" s="124"/>
      <c r="AP63" s="109"/>
      <c r="AQ63" s="2">
        <f t="shared" si="15"/>
        <v>0</v>
      </c>
    </row>
    <row r="64" spans="1:43" x14ac:dyDescent="0.35">
      <c r="A64" s="110">
        <v>45910</v>
      </c>
      <c r="B64" s="128" t="s">
        <v>134</v>
      </c>
      <c r="C64" s="112" t="s">
        <v>47</v>
      </c>
      <c r="D64" s="122"/>
      <c r="E64" s="123"/>
      <c r="F64" s="124"/>
      <c r="G64" s="116"/>
      <c r="H64" s="125"/>
      <c r="I64" s="115"/>
      <c r="J64" s="115"/>
      <c r="K64" s="115"/>
      <c r="L64" s="115"/>
      <c r="M64" s="115"/>
      <c r="N64" s="115"/>
      <c r="P64" s="124"/>
      <c r="Q64" s="123">
        <v>836</v>
      </c>
      <c r="R64" s="123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6"/>
      <c r="AO64" s="124">
        <v>836</v>
      </c>
      <c r="AP64" s="109"/>
      <c r="AQ64" s="2">
        <f>IF(C64="tfr",0,SUM(SUM(P64:Q64)-SUM(R64:AP64)))</f>
        <v>0</v>
      </c>
    </row>
    <row r="65" spans="1:43" x14ac:dyDescent="0.35">
      <c r="A65" s="110">
        <v>45910</v>
      </c>
      <c r="B65" s="128" t="s">
        <v>133</v>
      </c>
      <c r="C65" s="112" t="s">
        <v>47</v>
      </c>
      <c r="D65" s="122"/>
      <c r="E65" s="123"/>
      <c r="F65" s="124"/>
      <c r="G65" s="116"/>
      <c r="H65" s="125"/>
      <c r="I65" s="115"/>
      <c r="J65" s="115"/>
      <c r="K65" s="115"/>
      <c r="L65" s="115"/>
      <c r="M65" s="115"/>
      <c r="N65" s="115"/>
      <c r="P65" s="124"/>
      <c r="Q65" s="123">
        <v>270</v>
      </c>
      <c r="R65" s="123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>
        <v>270</v>
      </c>
      <c r="AG65" s="127"/>
      <c r="AH65" s="127"/>
      <c r="AI65" s="127"/>
      <c r="AJ65" s="127"/>
      <c r="AK65" s="127"/>
      <c r="AL65" s="127"/>
      <c r="AM65" s="127"/>
      <c r="AN65" s="126"/>
      <c r="AO65" s="124"/>
      <c r="AP65" s="109"/>
      <c r="AQ65" s="2">
        <f>IF(C65="tfr",0,SUM(SUM(P65:Q65)-SUM(R65:AP65)))</f>
        <v>0</v>
      </c>
    </row>
    <row r="66" spans="1:43" x14ac:dyDescent="0.35">
      <c r="A66" s="110">
        <v>45919</v>
      </c>
      <c r="B66" s="128" t="s">
        <v>130</v>
      </c>
      <c r="C66" s="112"/>
      <c r="D66" s="122"/>
      <c r="E66" s="123"/>
      <c r="F66" s="124"/>
      <c r="G66" s="116"/>
      <c r="H66" s="125"/>
      <c r="I66" s="124"/>
      <c r="J66" s="115"/>
      <c r="K66" s="115"/>
      <c r="L66" s="115"/>
      <c r="M66" s="115"/>
      <c r="N66" s="115"/>
      <c r="P66" s="124"/>
      <c r="Q66" s="123">
        <v>4.25</v>
      </c>
      <c r="R66" s="123"/>
      <c r="S66" s="127"/>
      <c r="T66" s="127"/>
      <c r="U66" s="127"/>
      <c r="V66" s="127"/>
      <c r="W66" s="127"/>
      <c r="X66" s="127"/>
      <c r="Y66" s="127"/>
      <c r="Z66" s="127">
        <v>4.25</v>
      </c>
      <c r="AA66" s="127"/>
      <c r="AB66" s="127"/>
      <c r="AC66" s="127"/>
      <c r="AD66" s="127"/>
      <c r="AE66" s="127"/>
      <c r="AF66" s="123"/>
      <c r="AG66" s="127"/>
      <c r="AH66" s="127"/>
      <c r="AI66" s="127"/>
      <c r="AJ66" s="127"/>
      <c r="AK66" s="127"/>
      <c r="AL66" s="127"/>
      <c r="AM66" s="127"/>
      <c r="AN66" s="126"/>
      <c r="AO66" s="124"/>
      <c r="AP66" s="109"/>
      <c r="AQ66" s="2">
        <f>IF(C66="tfr",0,SUM(SUM(P66:Q66)-SUM(R66:AP66)))</f>
        <v>0</v>
      </c>
    </row>
    <row r="67" spans="1:43" x14ac:dyDescent="0.35">
      <c r="A67" s="110"/>
      <c r="B67" s="128"/>
      <c r="C67" s="112"/>
      <c r="D67" s="122"/>
      <c r="E67" s="123"/>
      <c r="F67" s="124"/>
      <c r="G67" s="116"/>
      <c r="H67" s="125"/>
      <c r="I67" s="124"/>
      <c r="J67" s="115"/>
      <c r="K67" s="115"/>
      <c r="L67" s="115"/>
      <c r="M67" s="115"/>
      <c r="N67" s="115"/>
      <c r="O67" s="123"/>
      <c r="P67" s="124"/>
      <c r="Q67" s="126"/>
      <c r="R67" s="123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3"/>
      <c r="AF67" s="127"/>
      <c r="AG67" s="127"/>
      <c r="AH67" s="127"/>
      <c r="AI67" s="127"/>
      <c r="AJ67" s="127"/>
      <c r="AK67" s="127"/>
      <c r="AL67" s="127"/>
      <c r="AM67" s="127"/>
      <c r="AN67" s="126"/>
      <c r="AO67" s="124"/>
      <c r="AP67" s="109"/>
      <c r="AQ67" s="2">
        <f t="shared" ref="AQ67:AQ77" si="16">IF(C67="tfr",0,SUM(SUM(O67:Q67)-SUM(R67:AP67)))</f>
        <v>0</v>
      </c>
    </row>
    <row r="68" spans="1:43" x14ac:dyDescent="0.35">
      <c r="A68" s="110"/>
      <c r="B68" s="128"/>
      <c r="C68" s="112"/>
      <c r="D68" s="122"/>
      <c r="E68" s="123"/>
      <c r="F68" s="124"/>
      <c r="G68" s="116"/>
      <c r="H68" s="125"/>
      <c r="I68" s="124"/>
      <c r="J68" s="115"/>
      <c r="K68" s="115"/>
      <c r="L68" s="115"/>
      <c r="M68" s="115"/>
      <c r="N68" s="115"/>
      <c r="O68" s="123"/>
      <c r="P68" s="124"/>
      <c r="Q68" s="126"/>
      <c r="R68" s="123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6"/>
      <c r="AO68" s="124"/>
      <c r="AP68" s="109"/>
      <c r="AQ68" s="2">
        <f t="shared" si="16"/>
        <v>0</v>
      </c>
    </row>
    <row r="69" spans="1:43" x14ac:dyDescent="0.35">
      <c r="A69" s="110"/>
      <c r="B69" s="128"/>
      <c r="C69" s="112"/>
      <c r="D69" s="122"/>
      <c r="E69" s="123"/>
      <c r="F69" s="124"/>
      <c r="G69" s="116"/>
      <c r="H69" s="125"/>
      <c r="I69" s="124"/>
      <c r="J69" s="115"/>
      <c r="K69" s="115"/>
      <c r="L69" s="115"/>
      <c r="M69" s="115"/>
      <c r="N69" s="115"/>
      <c r="O69" s="123"/>
      <c r="P69" s="124"/>
      <c r="Q69" s="126"/>
      <c r="R69" s="123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6"/>
      <c r="AO69" s="124"/>
      <c r="AP69" s="109"/>
      <c r="AQ69" s="2">
        <f t="shared" si="16"/>
        <v>0</v>
      </c>
    </row>
    <row r="70" spans="1:43" x14ac:dyDescent="0.35">
      <c r="A70" s="110"/>
      <c r="B70" s="128"/>
      <c r="C70" s="112"/>
      <c r="D70" s="122"/>
      <c r="F70" s="123"/>
      <c r="G70" s="116"/>
      <c r="H70" s="125"/>
      <c r="I70" s="124"/>
      <c r="J70" s="115"/>
      <c r="K70" s="115"/>
      <c r="L70" s="115"/>
      <c r="M70" s="115"/>
      <c r="N70" s="115"/>
      <c r="O70" s="123"/>
      <c r="P70" s="124"/>
      <c r="Q70" s="126"/>
      <c r="R70" s="123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6"/>
      <c r="AO70" s="124"/>
      <c r="AP70" s="109"/>
      <c r="AQ70" s="2">
        <f t="shared" si="16"/>
        <v>0</v>
      </c>
    </row>
    <row r="71" spans="1:43" x14ac:dyDescent="0.35">
      <c r="A71" s="110"/>
      <c r="B71" s="128"/>
      <c r="C71" s="112"/>
      <c r="D71" s="122"/>
      <c r="E71" s="123"/>
      <c r="F71" s="124"/>
      <c r="G71" s="116"/>
      <c r="H71" s="125"/>
      <c r="I71" s="115"/>
      <c r="J71" s="115"/>
      <c r="K71" s="115"/>
      <c r="L71" s="115"/>
      <c r="M71" s="115"/>
      <c r="N71" s="115"/>
      <c r="O71" s="123"/>
      <c r="P71" s="124"/>
      <c r="Q71" s="126"/>
      <c r="R71" s="123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6"/>
      <c r="AO71" s="124"/>
      <c r="AP71" s="109"/>
      <c r="AQ71" s="2">
        <f t="shared" si="16"/>
        <v>0</v>
      </c>
    </row>
    <row r="72" spans="1:43" x14ac:dyDescent="0.35">
      <c r="A72" s="110"/>
      <c r="B72" s="128"/>
      <c r="C72" s="112"/>
      <c r="D72" s="122"/>
      <c r="E72" s="123"/>
      <c r="F72" s="124"/>
      <c r="G72" s="116"/>
      <c r="H72" s="125"/>
      <c r="I72" s="115"/>
      <c r="J72" s="115"/>
      <c r="K72" s="115"/>
      <c r="L72" s="115"/>
      <c r="M72" s="115"/>
      <c r="N72" s="115"/>
      <c r="O72" s="123"/>
      <c r="P72" s="124"/>
      <c r="Q72" s="126"/>
      <c r="R72" s="123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6"/>
      <c r="AO72" s="124"/>
      <c r="AP72" s="109"/>
      <c r="AQ72" s="2">
        <f t="shared" si="16"/>
        <v>0</v>
      </c>
    </row>
    <row r="73" spans="1:43" x14ac:dyDescent="0.35">
      <c r="A73" s="110"/>
      <c r="B73" s="128"/>
      <c r="C73" s="112"/>
      <c r="D73" s="122"/>
      <c r="E73" s="123"/>
      <c r="F73" s="124"/>
      <c r="G73" s="116"/>
      <c r="H73" s="125"/>
      <c r="I73" s="115"/>
      <c r="J73" s="115"/>
      <c r="K73" s="115"/>
      <c r="L73" s="115"/>
      <c r="M73" s="115"/>
      <c r="N73" s="115"/>
      <c r="O73" s="123"/>
      <c r="P73" s="124"/>
      <c r="Q73" s="126"/>
      <c r="R73" s="123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6"/>
      <c r="AO73" s="124"/>
      <c r="AP73" s="109"/>
      <c r="AQ73" s="2">
        <f t="shared" si="16"/>
        <v>0</v>
      </c>
    </row>
    <row r="74" spans="1:43" x14ac:dyDescent="0.35">
      <c r="A74" s="110"/>
      <c r="B74" s="128"/>
      <c r="C74" s="112"/>
      <c r="D74" s="122"/>
      <c r="E74" s="123"/>
      <c r="F74" s="124"/>
      <c r="G74" s="116"/>
      <c r="H74" s="125"/>
      <c r="I74" s="115"/>
      <c r="J74" s="115"/>
      <c r="K74" s="115"/>
      <c r="L74" s="115"/>
      <c r="M74" s="115"/>
      <c r="N74" s="115"/>
      <c r="O74" s="123"/>
      <c r="P74" s="124"/>
      <c r="Q74" s="126"/>
      <c r="R74" s="123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6"/>
      <c r="AO74" s="124"/>
      <c r="AP74" s="109"/>
      <c r="AQ74" s="2">
        <f t="shared" si="16"/>
        <v>0</v>
      </c>
    </row>
    <row r="75" spans="1:43" x14ac:dyDescent="0.35">
      <c r="A75" s="110"/>
      <c r="B75" s="128"/>
      <c r="C75" s="112"/>
      <c r="D75" s="122"/>
      <c r="E75" s="123"/>
      <c r="F75" s="124"/>
      <c r="G75" s="116"/>
      <c r="H75" s="125"/>
      <c r="I75" s="115"/>
      <c r="J75" s="115"/>
      <c r="K75" s="115"/>
      <c r="L75" s="115"/>
      <c r="M75" s="115"/>
      <c r="N75" s="115"/>
      <c r="O75" s="123"/>
      <c r="P75" s="124"/>
      <c r="Q75" s="126"/>
      <c r="R75" s="123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6"/>
      <c r="AO75" s="124"/>
      <c r="AP75" s="109"/>
      <c r="AQ75" s="2">
        <f t="shared" si="16"/>
        <v>0</v>
      </c>
    </row>
    <row r="76" spans="1:43" x14ac:dyDescent="0.35">
      <c r="A76" s="110"/>
      <c r="B76" s="128"/>
      <c r="C76" s="112"/>
      <c r="D76" s="122"/>
      <c r="E76" s="123"/>
      <c r="F76" s="124"/>
      <c r="G76" s="116"/>
      <c r="H76" s="125"/>
      <c r="I76" s="115"/>
      <c r="J76" s="115"/>
      <c r="K76" s="115"/>
      <c r="L76" s="115"/>
      <c r="M76" s="115"/>
      <c r="N76" s="115"/>
      <c r="O76" s="123"/>
      <c r="P76" s="124"/>
      <c r="Q76" s="126"/>
      <c r="R76" s="123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6"/>
      <c r="AO76" s="124"/>
      <c r="AP76" s="109"/>
      <c r="AQ76" s="2">
        <f t="shared" si="16"/>
        <v>0</v>
      </c>
    </row>
    <row r="77" spans="1:43" x14ac:dyDescent="0.35">
      <c r="A77" s="110"/>
      <c r="B77" s="128"/>
      <c r="C77" s="112"/>
      <c r="D77" s="122"/>
      <c r="E77" s="123"/>
      <c r="F77" s="124"/>
      <c r="G77" s="116"/>
      <c r="H77" s="124"/>
      <c r="I77" s="115"/>
      <c r="J77" s="115"/>
      <c r="K77" s="115"/>
      <c r="L77" s="115"/>
      <c r="M77" s="115"/>
      <c r="N77" s="115"/>
      <c r="O77" s="123"/>
      <c r="P77" s="124"/>
      <c r="Q77" s="126"/>
      <c r="R77" s="123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6"/>
      <c r="AO77" s="124"/>
      <c r="AP77" s="109"/>
      <c r="AQ77" s="2">
        <f t="shared" si="16"/>
        <v>0</v>
      </c>
    </row>
    <row r="78" spans="1:43" x14ac:dyDescent="0.35">
      <c r="A78" s="110"/>
      <c r="B78" s="128"/>
      <c r="C78" s="112"/>
      <c r="D78" s="122"/>
      <c r="E78" s="123"/>
      <c r="F78" s="124"/>
      <c r="G78" s="116"/>
      <c r="H78" s="125"/>
      <c r="I78" s="115"/>
      <c r="J78" s="115"/>
      <c r="K78" s="115"/>
      <c r="L78" s="115"/>
      <c r="M78" s="115"/>
      <c r="N78" s="115"/>
      <c r="O78" s="123"/>
      <c r="P78" s="124"/>
      <c r="Q78" s="126"/>
      <c r="R78" s="123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6"/>
      <c r="AO78" s="124"/>
      <c r="AP78" s="109"/>
      <c r="AQ78" s="2">
        <f t="shared" ref="AQ78:AQ93" si="17">IF(C78="tfr",0,SUM(SUM(O78:Q78)-SUM(R78:AP78)))</f>
        <v>0</v>
      </c>
    </row>
    <row r="79" spans="1:43" x14ac:dyDescent="0.35">
      <c r="A79" s="110"/>
      <c r="B79" s="128"/>
      <c r="C79" s="112"/>
      <c r="D79" s="122"/>
      <c r="E79" s="123"/>
      <c r="F79" s="124"/>
      <c r="G79" s="116"/>
      <c r="H79" s="125"/>
      <c r="I79" s="115"/>
      <c r="J79" s="115"/>
      <c r="K79" s="115"/>
      <c r="L79" s="115"/>
      <c r="M79" s="115"/>
      <c r="N79" s="115"/>
      <c r="O79" s="123"/>
      <c r="P79" s="124"/>
      <c r="Q79" s="126"/>
      <c r="R79" s="123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6"/>
      <c r="AO79" s="124"/>
      <c r="AP79" s="109"/>
      <c r="AQ79" s="2">
        <f t="shared" si="17"/>
        <v>0</v>
      </c>
    </row>
    <row r="80" spans="1:43" x14ac:dyDescent="0.35">
      <c r="A80" s="110"/>
      <c r="B80" s="128"/>
      <c r="C80" s="112"/>
      <c r="D80" s="122"/>
      <c r="E80" s="123"/>
      <c r="F80" s="124"/>
      <c r="G80" s="116"/>
      <c r="H80" s="125"/>
      <c r="I80" s="115"/>
      <c r="J80" s="115"/>
      <c r="K80" s="115"/>
      <c r="L80" s="115"/>
      <c r="M80" s="115"/>
      <c r="N80" s="115"/>
      <c r="O80" s="123"/>
      <c r="P80" s="124"/>
      <c r="Q80" s="126"/>
      <c r="R80" s="123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6"/>
      <c r="AO80" s="124"/>
      <c r="AP80" s="109"/>
      <c r="AQ80" s="2">
        <f t="shared" si="17"/>
        <v>0</v>
      </c>
    </row>
    <row r="81" spans="1:43" x14ac:dyDescent="0.35">
      <c r="A81" s="110"/>
      <c r="B81" s="128"/>
      <c r="C81" s="112"/>
      <c r="D81" s="122"/>
      <c r="F81" s="124"/>
      <c r="G81" s="116"/>
      <c r="H81" s="125"/>
      <c r="I81" s="115"/>
      <c r="J81" s="115"/>
      <c r="K81" s="115"/>
      <c r="L81" s="115"/>
      <c r="M81" s="115"/>
      <c r="N81" s="115"/>
      <c r="O81" s="123"/>
      <c r="Q81" s="126"/>
      <c r="R81" s="123"/>
      <c r="S81" s="127"/>
      <c r="T81" s="123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6"/>
      <c r="AO81" s="124"/>
      <c r="AP81" s="109"/>
      <c r="AQ81" s="2">
        <f>IF(C81="tfr",0,SUM(SUM(O81:Q81)-SUM(R81:AP81)))</f>
        <v>0</v>
      </c>
    </row>
    <row r="82" spans="1:43" x14ac:dyDescent="0.35">
      <c r="A82" s="110"/>
      <c r="B82" s="128"/>
      <c r="C82" s="112"/>
      <c r="D82" s="122"/>
      <c r="E82" s="123"/>
      <c r="F82" s="124"/>
      <c r="G82" s="116"/>
      <c r="H82" s="125"/>
      <c r="I82" s="115"/>
      <c r="J82" s="115"/>
      <c r="K82" s="115"/>
      <c r="L82" s="115"/>
      <c r="M82" s="115"/>
      <c r="N82" s="115"/>
      <c r="O82" s="123"/>
      <c r="Q82" s="126"/>
      <c r="R82" s="123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6"/>
      <c r="AO82" s="124"/>
      <c r="AP82" s="109"/>
      <c r="AQ82" s="2">
        <f t="shared" si="17"/>
        <v>0</v>
      </c>
    </row>
    <row r="83" spans="1:43" x14ac:dyDescent="0.35">
      <c r="A83" s="110"/>
      <c r="B83" s="128"/>
      <c r="C83" s="112"/>
      <c r="D83" s="122"/>
      <c r="E83" s="123"/>
      <c r="F83" s="124"/>
      <c r="G83" s="116"/>
      <c r="H83" s="125"/>
      <c r="I83" s="115"/>
      <c r="J83" s="115"/>
      <c r="K83" s="115"/>
      <c r="L83" s="115"/>
      <c r="M83" s="115"/>
      <c r="N83" s="115"/>
      <c r="P83" s="124"/>
      <c r="Q83" s="126"/>
      <c r="R83" s="123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6"/>
      <c r="AO83" s="124"/>
      <c r="AP83" s="109"/>
      <c r="AQ83" s="2">
        <f t="shared" si="17"/>
        <v>0</v>
      </c>
    </row>
    <row r="84" spans="1:43" x14ac:dyDescent="0.35">
      <c r="A84" s="110"/>
      <c r="B84" s="128"/>
      <c r="C84" s="112"/>
      <c r="D84" s="122"/>
      <c r="E84" s="123"/>
      <c r="F84" s="124"/>
      <c r="G84" s="116"/>
      <c r="H84" s="125"/>
      <c r="I84" s="115"/>
      <c r="J84" s="115"/>
      <c r="K84" s="115"/>
      <c r="L84" s="115"/>
      <c r="M84" s="115"/>
      <c r="N84" s="115"/>
      <c r="O84" s="123"/>
      <c r="P84" s="124"/>
      <c r="Q84" s="126"/>
      <c r="R84" s="123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G84" s="127"/>
      <c r="AH84" s="127"/>
      <c r="AI84" s="127"/>
      <c r="AJ84" s="127"/>
      <c r="AK84" s="127"/>
      <c r="AL84" s="127"/>
      <c r="AM84" s="127"/>
      <c r="AO84" s="124"/>
      <c r="AP84" s="109"/>
      <c r="AQ84" s="2">
        <f>IF(C84="tfr",0,SUM(SUM(O84:Q84)-SUM(R84:AP84)))</f>
        <v>0</v>
      </c>
    </row>
    <row r="85" spans="1:43" x14ac:dyDescent="0.35">
      <c r="A85" s="110"/>
      <c r="B85" s="128"/>
      <c r="C85" s="112"/>
      <c r="D85" s="122"/>
      <c r="E85" s="123"/>
      <c r="F85" s="124"/>
      <c r="G85" s="116"/>
      <c r="H85" s="125"/>
      <c r="I85" s="115"/>
      <c r="J85" s="115"/>
      <c r="K85" s="115"/>
      <c r="L85" s="115"/>
      <c r="M85" s="115"/>
      <c r="N85" s="115"/>
      <c r="O85" s="123"/>
      <c r="P85" s="124"/>
      <c r="Q85" s="126"/>
      <c r="R85" s="123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6"/>
      <c r="AO85" s="124"/>
      <c r="AP85" s="109"/>
      <c r="AQ85" s="2">
        <f>IF(C85="tfr",0,SUM(SUM(O85:Q85)-SUM(R85:AP85)))</f>
        <v>0</v>
      </c>
    </row>
    <row r="86" spans="1:43" x14ac:dyDescent="0.35">
      <c r="A86" s="110"/>
      <c r="B86" s="128"/>
      <c r="C86" s="112"/>
      <c r="D86" s="122"/>
      <c r="E86" s="123"/>
      <c r="F86" s="124"/>
      <c r="G86" s="116"/>
      <c r="H86" s="125"/>
      <c r="I86" s="115"/>
      <c r="J86" s="115"/>
      <c r="K86" s="115"/>
      <c r="L86" s="115"/>
      <c r="M86" s="115"/>
      <c r="N86" s="115"/>
      <c r="O86" s="123"/>
      <c r="P86" s="124"/>
      <c r="Q86" s="126"/>
      <c r="R86" s="123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6"/>
      <c r="AO86" s="124"/>
      <c r="AP86" s="109"/>
      <c r="AQ86" s="2">
        <f>IF(C86="tfr",0,SUM(SUM(O86:Q86)-SUM(R86:AP86)))</f>
        <v>0</v>
      </c>
    </row>
    <row r="87" spans="1:43" x14ac:dyDescent="0.35">
      <c r="A87" s="110"/>
      <c r="B87" s="128"/>
      <c r="C87" s="112"/>
      <c r="D87" s="122"/>
      <c r="E87" s="123"/>
      <c r="F87" s="124"/>
      <c r="G87" s="116"/>
      <c r="H87" s="125"/>
      <c r="I87" s="115"/>
      <c r="J87" s="115"/>
      <c r="K87" s="115"/>
      <c r="L87" s="115"/>
      <c r="M87" s="115"/>
      <c r="N87" s="115"/>
      <c r="O87" s="123"/>
      <c r="P87" s="124"/>
      <c r="Q87" s="126"/>
      <c r="R87" s="123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6"/>
      <c r="AO87" s="124"/>
      <c r="AP87" s="109"/>
      <c r="AQ87" s="2">
        <f t="shared" si="17"/>
        <v>0</v>
      </c>
    </row>
    <row r="88" spans="1:43" x14ac:dyDescent="0.35">
      <c r="A88" s="110"/>
      <c r="B88" s="128"/>
      <c r="C88" s="112"/>
      <c r="D88" s="122"/>
      <c r="E88" s="123"/>
      <c r="F88" s="124"/>
      <c r="G88" s="116"/>
      <c r="H88" s="125"/>
      <c r="I88" s="115"/>
      <c r="J88" s="115"/>
      <c r="K88" s="115"/>
      <c r="L88" s="115"/>
      <c r="M88" s="115"/>
      <c r="N88" s="115"/>
      <c r="O88" s="123"/>
      <c r="P88" s="124"/>
      <c r="Q88" s="126"/>
      <c r="R88" s="123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6"/>
      <c r="AO88" s="124"/>
      <c r="AP88" s="109"/>
      <c r="AQ88" s="2">
        <f t="shared" si="17"/>
        <v>0</v>
      </c>
    </row>
    <row r="89" spans="1:43" x14ac:dyDescent="0.35">
      <c r="A89" s="110"/>
      <c r="B89" s="128"/>
      <c r="C89" s="112"/>
      <c r="D89" s="122"/>
      <c r="E89" s="123"/>
      <c r="F89" s="124"/>
      <c r="G89" s="116"/>
      <c r="H89" s="125"/>
      <c r="I89" s="115"/>
      <c r="J89" s="115"/>
      <c r="K89" s="115"/>
      <c r="L89" s="115"/>
      <c r="M89" s="115"/>
      <c r="N89" s="115"/>
      <c r="O89" s="123"/>
      <c r="P89" s="124"/>
      <c r="Q89" s="126"/>
      <c r="R89" s="123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6"/>
      <c r="AO89" s="124"/>
      <c r="AP89" s="109"/>
      <c r="AQ89" s="2">
        <f t="shared" si="17"/>
        <v>0</v>
      </c>
    </row>
    <row r="90" spans="1:43" x14ac:dyDescent="0.35">
      <c r="A90" s="110"/>
      <c r="B90" s="128"/>
      <c r="C90" s="112"/>
      <c r="D90" s="122"/>
      <c r="E90" s="123"/>
      <c r="F90" s="124"/>
      <c r="G90" s="116"/>
      <c r="H90" s="125"/>
      <c r="I90" s="115"/>
      <c r="J90" s="115"/>
      <c r="K90" s="115"/>
      <c r="L90" s="115"/>
      <c r="M90" s="115"/>
      <c r="N90" s="115"/>
      <c r="O90" s="123"/>
      <c r="P90" s="124"/>
      <c r="Q90" s="126"/>
      <c r="R90" s="123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6"/>
      <c r="AO90" s="124"/>
      <c r="AP90" s="109"/>
      <c r="AQ90" s="2">
        <f t="shared" si="17"/>
        <v>0</v>
      </c>
    </row>
    <row r="91" spans="1:43" x14ac:dyDescent="0.35">
      <c r="A91" s="110"/>
      <c r="B91" s="128"/>
      <c r="C91" s="112"/>
      <c r="D91" s="122"/>
      <c r="E91" s="123"/>
      <c r="F91" s="124"/>
      <c r="G91" s="116"/>
      <c r="H91" s="125"/>
      <c r="I91" s="115"/>
      <c r="J91" s="115"/>
      <c r="K91" s="115"/>
      <c r="L91" s="115"/>
      <c r="M91" s="115"/>
      <c r="N91" s="115"/>
      <c r="O91" s="191"/>
      <c r="P91" s="124"/>
      <c r="Q91" s="192"/>
      <c r="R91" s="123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6"/>
      <c r="AO91" s="124"/>
      <c r="AP91" s="109"/>
      <c r="AQ91" s="2">
        <f t="shared" si="17"/>
        <v>0</v>
      </c>
    </row>
    <row r="92" spans="1:43" x14ac:dyDescent="0.35">
      <c r="A92" s="110"/>
      <c r="B92" s="128"/>
      <c r="C92" s="112"/>
      <c r="D92" s="122"/>
      <c r="E92" s="123"/>
      <c r="F92" s="124"/>
      <c r="G92" s="116"/>
      <c r="H92" s="125"/>
      <c r="I92" s="115"/>
      <c r="J92" s="115"/>
      <c r="K92" s="115"/>
      <c r="L92" s="115"/>
      <c r="M92" s="115"/>
      <c r="N92" s="115"/>
      <c r="O92" s="191"/>
      <c r="P92" s="124"/>
      <c r="Q92" s="192"/>
      <c r="R92" s="123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6"/>
      <c r="AO92" s="124"/>
      <c r="AP92" s="109"/>
      <c r="AQ92" s="2">
        <f t="shared" si="17"/>
        <v>0</v>
      </c>
    </row>
    <row r="93" spans="1:43" x14ac:dyDescent="0.35">
      <c r="A93" s="110"/>
      <c r="B93" s="128"/>
      <c r="C93" s="112"/>
      <c r="D93" s="122"/>
      <c r="E93" s="123"/>
      <c r="F93" s="124"/>
      <c r="G93" s="116"/>
      <c r="H93" s="125"/>
      <c r="I93" s="115"/>
      <c r="J93" s="115"/>
      <c r="K93" s="115"/>
      <c r="L93" s="115"/>
      <c r="M93" s="115"/>
      <c r="N93" s="115"/>
      <c r="O93" s="191"/>
      <c r="P93" s="124"/>
      <c r="Q93" s="192"/>
      <c r="R93" s="123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6"/>
      <c r="AO93" s="124"/>
      <c r="AP93" s="109"/>
      <c r="AQ93" s="2">
        <f t="shared" si="17"/>
        <v>0</v>
      </c>
    </row>
    <row r="94" spans="1:43" x14ac:dyDescent="0.35">
      <c r="A94" s="110"/>
      <c r="B94" s="128"/>
      <c r="C94" s="112"/>
      <c r="D94" s="122"/>
      <c r="E94" s="123"/>
      <c r="F94" s="124"/>
      <c r="G94" s="116"/>
      <c r="H94" s="125"/>
      <c r="I94" s="115"/>
      <c r="J94" s="115"/>
      <c r="K94" s="115"/>
      <c r="L94" s="115"/>
      <c r="M94" s="115"/>
      <c r="N94" s="115"/>
      <c r="P94" s="124"/>
      <c r="Q94" s="123"/>
      <c r="R94" s="123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6"/>
      <c r="AO94" s="124"/>
      <c r="AP94" s="109"/>
      <c r="AQ94" s="2">
        <f>IF(C94="tfr",0,SUM(SUM(P94:Q94)-SUM(R94:AP94)))</f>
        <v>0</v>
      </c>
    </row>
    <row r="95" spans="1:43" x14ac:dyDescent="0.35">
      <c r="A95" s="110"/>
      <c r="B95" s="128"/>
      <c r="C95" s="112"/>
      <c r="D95" s="122"/>
      <c r="E95" s="123"/>
      <c r="F95" s="124"/>
      <c r="G95" s="116"/>
      <c r="H95" s="125"/>
      <c r="I95" s="115"/>
      <c r="J95" s="115"/>
      <c r="K95" s="115"/>
      <c r="L95" s="115"/>
      <c r="M95" s="115"/>
      <c r="N95" s="115"/>
      <c r="O95" s="123"/>
      <c r="P95" s="124"/>
      <c r="Q95" s="126"/>
      <c r="R95" s="123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6"/>
      <c r="AO95" s="124"/>
      <c r="AP95" s="109"/>
      <c r="AQ95" s="2">
        <f t="shared" ref="AQ95:AQ108" si="18">IF(C95="tfr",0,SUM(SUM(O95:Q95)-SUM(R95:AP95)))</f>
        <v>0</v>
      </c>
    </row>
    <row r="96" spans="1:43" x14ac:dyDescent="0.35">
      <c r="A96" s="110"/>
      <c r="B96" s="128"/>
      <c r="C96" s="112"/>
      <c r="D96" s="122"/>
      <c r="E96" s="123"/>
      <c r="F96" s="124"/>
      <c r="G96" s="116"/>
      <c r="H96" s="125"/>
      <c r="I96" s="115"/>
      <c r="J96" s="115"/>
      <c r="K96" s="115"/>
      <c r="L96" s="115"/>
      <c r="M96" s="115"/>
      <c r="N96" s="115"/>
      <c r="O96" s="123"/>
      <c r="P96" s="124"/>
      <c r="Q96" s="126"/>
      <c r="R96" s="123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6"/>
      <c r="AO96" s="124"/>
      <c r="AP96" s="109"/>
      <c r="AQ96" s="2">
        <f t="shared" si="18"/>
        <v>0</v>
      </c>
    </row>
    <row r="97" spans="1:43" x14ac:dyDescent="0.35">
      <c r="A97" s="110"/>
      <c r="B97" s="128"/>
      <c r="C97" s="112"/>
      <c r="D97" s="122"/>
      <c r="E97" s="123"/>
      <c r="F97" s="124"/>
      <c r="G97" s="116"/>
      <c r="H97" s="125"/>
      <c r="I97" s="115"/>
      <c r="J97" s="115"/>
      <c r="K97" s="115"/>
      <c r="L97" s="115"/>
      <c r="M97" s="115"/>
      <c r="N97" s="115"/>
      <c r="P97" s="124"/>
      <c r="Q97" s="126"/>
      <c r="R97" s="123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6"/>
      <c r="AO97" s="124"/>
      <c r="AP97" s="109"/>
      <c r="AQ97" s="2">
        <f t="shared" si="18"/>
        <v>0</v>
      </c>
    </row>
    <row r="98" spans="1:43" x14ac:dyDescent="0.35">
      <c r="A98" s="110"/>
      <c r="B98" s="128"/>
      <c r="C98" s="112"/>
      <c r="D98" s="122"/>
      <c r="E98" s="123"/>
      <c r="F98" s="124"/>
      <c r="G98" s="116"/>
      <c r="H98" s="125"/>
      <c r="I98" s="115"/>
      <c r="J98" s="115"/>
      <c r="K98" s="115"/>
      <c r="L98" s="115"/>
      <c r="M98" s="115"/>
      <c r="N98" s="115"/>
      <c r="O98" s="123"/>
      <c r="P98" s="124"/>
      <c r="R98" s="123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6"/>
      <c r="AO98" s="124"/>
      <c r="AP98" s="109"/>
      <c r="AQ98" s="2">
        <f t="shared" si="18"/>
        <v>0</v>
      </c>
    </row>
    <row r="99" spans="1:43" x14ac:dyDescent="0.35">
      <c r="A99" s="110"/>
      <c r="B99" s="128"/>
      <c r="C99" s="112"/>
      <c r="D99" s="122"/>
      <c r="E99" s="123"/>
      <c r="F99" s="124"/>
      <c r="G99" s="116"/>
      <c r="H99" s="125"/>
      <c r="I99" s="115"/>
      <c r="J99" s="115"/>
      <c r="K99" s="115"/>
      <c r="L99" s="115"/>
      <c r="M99" s="115"/>
      <c r="N99" s="115"/>
      <c r="O99" s="123"/>
      <c r="P99" s="124"/>
      <c r="R99" s="123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6"/>
      <c r="AO99" s="124"/>
      <c r="AP99" s="109"/>
      <c r="AQ99" s="2">
        <f t="shared" si="18"/>
        <v>0</v>
      </c>
    </row>
    <row r="100" spans="1:43" x14ac:dyDescent="0.35">
      <c r="A100" s="110"/>
      <c r="B100" s="128"/>
      <c r="C100" s="112"/>
      <c r="D100" s="122"/>
      <c r="E100" s="123"/>
      <c r="F100" s="124"/>
      <c r="G100" s="116"/>
      <c r="H100" s="125"/>
      <c r="I100" s="115"/>
      <c r="J100" s="115"/>
      <c r="K100" s="115"/>
      <c r="L100" s="115"/>
      <c r="M100" s="115"/>
      <c r="N100" s="115"/>
      <c r="O100" s="123"/>
      <c r="P100" s="124"/>
      <c r="Q100" s="126"/>
      <c r="R100" s="123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6"/>
      <c r="AO100" s="124"/>
      <c r="AP100" s="109"/>
      <c r="AQ100" s="2">
        <f t="shared" si="18"/>
        <v>0</v>
      </c>
    </row>
    <row r="101" spans="1:43" x14ac:dyDescent="0.35">
      <c r="A101" s="110"/>
      <c r="B101" s="128"/>
      <c r="C101" s="112"/>
      <c r="D101" s="122"/>
      <c r="E101" s="123"/>
      <c r="F101" s="124"/>
      <c r="G101" s="116"/>
      <c r="H101" s="125"/>
      <c r="I101" s="115"/>
      <c r="J101" s="115"/>
      <c r="K101" s="115"/>
      <c r="L101" s="115"/>
      <c r="M101" s="115"/>
      <c r="N101" s="115"/>
      <c r="O101" s="123"/>
      <c r="P101" s="124"/>
      <c r="Q101" s="126"/>
      <c r="R101" s="123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6"/>
      <c r="AO101" s="124"/>
      <c r="AP101" s="109"/>
      <c r="AQ101" s="2">
        <f t="shared" si="18"/>
        <v>0</v>
      </c>
    </row>
    <row r="102" spans="1:43" x14ac:dyDescent="0.35">
      <c r="A102" s="110"/>
      <c r="B102" s="128"/>
      <c r="C102" s="112"/>
      <c r="D102" s="122"/>
      <c r="E102" s="123"/>
      <c r="F102" s="124"/>
      <c r="G102" s="116"/>
      <c r="H102" s="125"/>
      <c r="I102" s="115"/>
      <c r="J102" s="115"/>
      <c r="K102" s="115"/>
      <c r="L102" s="115"/>
      <c r="M102" s="115"/>
      <c r="N102" s="115"/>
      <c r="O102" s="123"/>
      <c r="P102" s="124"/>
      <c r="Q102" s="126"/>
      <c r="R102" s="123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6"/>
      <c r="AO102" s="124"/>
      <c r="AP102" s="109"/>
      <c r="AQ102" s="2">
        <f t="shared" si="18"/>
        <v>0</v>
      </c>
    </row>
    <row r="103" spans="1:43" x14ac:dyDescent="0.35">
      <c r="A103" s="110"/>
      <c r="B103" s="128"/>
      <c r="C103" s="112"/>
      <c r="D103" s="122"/>
      <c r="E103" s="123"/>
      <c r="F103" s="124"/>
      <c r="G103" s="116"/>
      <c r="H103" s="125"/>
      <c r="I103" s="115"/>
      <c r="J103" s="115"/>
      <c r="K103" s="115"/>
      <c r="L103" s="115"/>
      <c r="M103" s="115"/>
      <c r="N103" s="115"/>
      <c r="O103" s="123"/>
      <c r="P103" s="124"/>
      <c r="Q103" s="126"/>
      <c r="R103" s="123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6"/>
      <c r="AO103" s="124"/>
      <c r="AP103" s="109"/>
      <c r="AQ103" s="2">
        <f t="shared" si="18"/>
        <v>0</v>
      </c>
    </row>
    <row r="104" spans="1:43" x14ac:dyDescent="0.35">
      <c r="A104" s="110"/>
      <c r="B104" s="128"/>
      <c r="C104" s="112"/>
      <c r="D104" s="122"/>
      <c r="E104" s="123"/>
      <c r="F104" s="124"/>
      <c r="G104" s="116"/>
      <c r="H104" s="125"/>
      <c r="I104" s="115"/>
      <c r="J104" s="115"/>
      <c r="K104" s="115"/>
      <c r="L104" s="115"/>
      <c r="M104" s="115"/>
      <c r="N104" s="115"/>
      <c r="O104" s="123"/>
      <c r="P104" s="124"/>
      <c r="Q104" s="126"/>
      <c r="R104" s="123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6"/>
      <c r="AO104" s="124"/>
      <c r="AP104" s="109"/>
      <c r="AQ104" s="2">
        <f t="shared" si="18"/>
        <v>0</v>
      </c>
    </row>
    <row r="105" spans="1:43" x14ac:dyDescent="0.35">
      <c r="A105" s="110"/>
      <c r="B105" s="128"/>
      <c r="C105" s="112"/>
      <c r="D105" s="122"/>
      <c r="E105" s="123"/>
      <c r="F105" s="124"/>
      <c r="G105" s="116"/>
      <c r="H105" s="125"/>
      <c r="I105" s="115"/>
      <c r="J105" s="115"/>
      <c r="K105" s="115"/>
      <c r="L105" s="115"/>
      <c r="M105" s="115"/>
      <c r="N105" s="115"/>
      <c r="O105" s="123"/>
      <c r="P105" s="124"/>
      <c r="Q105" s="126"/>
      <c r="R105" s="123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6"/>
      <c r="AO105" s="124"/>
      <c r="AP105" s="109"/>
      <c r="AQ105" s="2">
        <f>IF(C105="tfr",0,SUM(SUM(O105:Q105)-SUM(R105:AP105)))</f>
        <v>0</v>
      </c>
    </row>
    <row r="106" spans="1:43" x14ac:dyDescent="0.35">
      <c r="A106" s="110"/>
      <c r="B106" s="128"/>
      <c r="C106" s="112"/>
      <c r="D106" s="122"/>
      <c r="E106" s="123"/>
      <c r="F106" s="124"/>
      <c r="G106" s="116"/>
      <c r="H106" s="125"/>
      <c r="I106" s="115"/>
      <c r="J106" s="115"/>
      <c r="K106" s="115"/>
      <c r="L106" s="115"/>
      <c r="M106" s="115"/>
      <c r="N106" s="115"/>
      <c r="O106" s="123"/>
      <c r="P106" s="124"/>
      <c r="Q106" s="126"/>
      <c r="R106" s="123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6"/>
      <c r="AO106" s="124"/>
      <c r="AP106" s="109"/>
      <c r="AQ106" s="2">
        <f t="shared" si="18"/>
        <v>0</v>
      </c>
    </row>
    <row r="107" spans="1:43" x14ac:dyDescent="0.35">
      <c r="A107" s="110"/>
      <c r="B107" s="128"/>
      <c r="C107" s="112"/>
      <c r="D107" s="122"/>
      <c r="E107" s="123"/>
      <c r="F107" s="124"/>
      <c r="G107" s="116"/>
      <c r="H107" s="125"/>
      <c r="I107" s="115"/>
      <c r="J107" s="115"/>
      <c r="K107" s="115"/>
      <c r="L107" s="115"/>
      <c r="M107" s="115"/>
      <c r="N107" s="115"/>
      <c r="O107" s="123"/>
      <c r="P107" s="124"/>
      <c r="Q107" s="126"/>
      <c r="R107" s="123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6"/>
      <c r="AO107" s="124"/>
      <c r="AP107" s="109"/>
      <c r="AQ107" s="2">
        <f t="shared" si="18"/>
        <v>0</v>
      </c>
    </row>
    <row r="108" spans="1:43" x14ac:dyDescent="0.35">
      <c r="A108" s="110"/>
      <c r="B108" s="128"/>
      <c r="C108" s="112"/>
      <c r="D108" s="122"/>
      <c r="E108" s="123"/>
      <c r="F108" s="124"/>
      <c r="G108" s="116"/>
      <c r="H108" s="125"/>
      <c r="I108" s="115"/>
      <c r="J108" s="115"/>
      <c r="K108" s="115"/>
      <c r="L108" s="115"/>
      <c r="M108" s="115"/>
      <c r="N108" s="115"/>
      <c r="O108" s="123"/>
      <c r="P108" s="124"/>
      <c r="Q108" s="126"/>
      <c r="R108" s="123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6"/>
      <c r="AO108" s="124"/>
      <c r="AP108" s="109"/>
      <c r="AQ108" s="2">
        <f t="shared" si="18"/>
        <v>0</v>
      </c>
    </row>
    <row r="109" spans="1:43" x14ac:dyDescent="0.35">
      <c r="A109" s="110"/>
      <c r="B109" s="128"/>
      <c r="C109" s="112"/>
      <c r="D109" s="122"/>
      <c r="E109" s="123"/>
      <c r="F109" s="124"/>
      <c r="G109" s="116"/>
      <c r="H109" s="125"/>
      <c r="I109" s="115"/>
      <c r="J109" s="115"/>
      <c r="K109" s="115"/>
      <c r="L109" s="115"/>
      <c r="M109" s="115"/>
      <c r="N109" s="115"/>
      <c r="O109" s="123"/>
      <c r="P109" s="124"/>
      <c r="Q109" s="126"/>
      <c r="R109" s="123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6"/>
      <c r="AO109" s="124"/>
      <c r="AP109" s="109"/>
      <c r="AQ109" s="2">
        <f t="shared" ref="AQ109" si="19">IF(C109="tfr",0,SUM(SUM(O109:Q109)-SUM(R109:AP109)))</f>
        <v>0</v>
      </c>
    </row>
    <row r="110" spans="1:43" x14ac:dyDescent="0.35">
      <c r="A110" s="110"/>
      <c r="B110" s="128"/>
      <c r="C110" s="112"/>
      <c r="D110" s="122"/>
      <c r="E110" s="123"/>
      <c r="F110" s="124"/>
      <c r="G110" s="116"/>
      <c r="H110" s="125"/>
      <c r="I110" s="115"/>
      <c r="J110" s="115"/>
      <c r="K110" s="115"/>
      <c r="L110" s="115"/>
      <c r="M110" s="115"/>
      <c r="N110" s="115"/>
      <c r="O110" s="123"/>
      <c r="P110" s="124"/>
      <c r="Q110" s="126"/>
      <c r="R110" s="123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6"/>
      <c r="AO110" s="124"/>
      <c r="AP110" s="109"/>
      <c r="AQ110" s="2">
        <f t="shared" ref="AQ110:AQ118" si="20">IF(C110="tfr",0,SUM(SUM(O110:Q110)-SUM(R110:AP110)))</f>
        <v>0</v>
      </c>
    </row>
    <row r="111" spans="1:43" x14ac:dyDescent="0.35">
      <c r="A111" s="110"/>
      <c r="B111" s="128"/>
      <c r="C111" s="112"/>
      <c r="D111" s="122"/>
      <c r="E111" s="123"/>
      <c r="F111" s="124"/>
      <c r="G111" s="116"/>
      <c r="H111" s="125"/>
      <c r="I111" s="115"/>
      <c r="J111" s="115"/>
      <c r="K111" s="115"/>
      <c r="L111" s="115"/>
      <c r="M111" s="115"/>
      <c r="N111" s="115"/>
      <c r="O111" s="123"/>
      <c r="P111" s="124"/>
      <c r="Q111" s="126"/>
      <c r="R111" s="123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6"/>
      <c r="AO111" s="124"/>
      <c r="AP111" s="109"/>
      <c r="AQ111" s="2">
        <f t="shared" si="20"/>
        <v>0</v>
      </c>
    </row>
    <row r="112" spans="1:43" x14ac:dyDescent="0.35">
      <c r="A112" s="110"/>
      <c r="B112" s="128"/>
      <c r="C112" s="112"/>
      <c r="D112" s="122"/>
      <c r="E112" s="123"/>
      <c r="F112" s="124"/>
      <c r="G112" s="116"/>
      <c r="H112" s="125"/>
      <c r="I112" s="115"/>
      <c r="J112" s="115"/>
      <c r="K112" s="115"/>
      <c r="L112" s="115"/>
      <c r="M112" s="115"/>
      <c r="N112" s="115"/>
      <c r="O112" s="123"/>
      <c r="P112" s="124"/>
      <c r="Q112" s="126"/>
      <c r="R112" s="123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6"/>
      <c r="AO112" s="124"/>
      <c r="AP112" s="109"/>
      <c r="AQ112" s="2">
        <f t="shared" si="20"/>
        <v>0</v>
      </c>
    </row>
    <row r="113" spans="1:43" x14ac:dyDescent="0.35">
      <c r="A113" s="110"/>
      <c r="B113" s="128"/>
      <c r="C113" s="112"/>
      <c r="D113" s="122"/>
      <c r="E113" s="123"/>
      <c r="F113" s="124"/>
      <c r="G113" s="116"/>
      <c r="H113" s="125"/>
      <c r="I113" s="115"/>
      <c r="J113" s="115"/>
      <c r="K113" s="115"/>
      <c r="L113" s="115"/>
      <c r="M113" s="115"/>
      <c r="N113" s="115"/>
      <c r="O113" s="123"/>
      <c r="P113" s="124"/>
      <c r="Q113" s="126"/>
      <c r="R113" s="123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6"/>
      <c r="AO113" s="124"/>
      <c r="AP113" s="109"/>
      <c r="AQ113" s="2">
        <f t="shared" si="20"/>
        <v>0</v>
      </c>
    </row>
    <row r="114" spans="1:43" x14ac:dyDescent="0.35">
      <c r="A114" s="110"/>
      <c r="B114" s="128"/>
      <c r="C114" s="112"/>
      <c r="D114" s="122"/>
      <c r="E114" s="123"/>
      <c r="F114" s="124"/>
      <c r="G114" s="116"/>
      <c r="H114" s="125"/>
      <c r="I114" s="115"/>
      <c r="J114" s="115"/>
      <c r="K114" s="115"/>
      <c r="L114" s="115"/>
      <c r="M114" s="115"/>
      <c r="N114" s="115"/>
      <c r="O114" s="123"/>
      <c r="P114" s="124"/>
      <c r="Q114" s="126"/>
      <c r="R114" s="123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6"/>
      <c r="AO114" s="124"/>
      <c r="AP114" s="109"/>
      <c r="AQ114" s="2">
        <f t="shared" si="20"/>
        <v>0</v>
      </c>
    </row>
    <row r="115" spans="1:43" x14ac:dyDescent="0.35">
      <c r="A115" s="110"/>
      <c r="B115" s="128"/>
      <c r="C115" s="112"/>
      <c r="D115" s="122"/>
      <c r="E115" s="123"/>
      <c r="F115" s="124"/>
      <c r="G115" s="116"/>
      <c r="H115" s="125"/>
      <c r="I115" s="115"/>
      <c r="J115" s="115"/>
      <c r="K115" s="115"/>
      <c r="L115" s="115"/>
      <c r="M115" s="115"/>
      <c r="N115" s="115"/>
      <c r="O115" s="123"/>
      <c r="P115" s="124"/>
      <c r="Q115" s="126"/>
      <c r="R115" s="123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6"/>
      <c r="AO115" s="124"/>
      <c r="AP115" s="109"/>
      <c r="AQ115" s="2">
        <f t="shared" si="20"/>
        <v>0</v>
      </c>
    </row>
    <row r="116" spans="1:43" x14ac:dyDescent="0.35">
      <c r="A116" s="110"/>
      <c r="B116" s="128"/>
      <c r="C116" s="112"/>
      <c r="D116" s="122"/>
      <c r="E116" s="123"/>
      <c r="F116" s="124"/>
      <c r="G116" s="116"/>
      <c r="H116" s="125"/>
      <c r="I116" s="115"/>
      <c r="J116" s="115"/>
      <c r="K116" s="115"/>
      <c r="L116" s="115"/>
      <c r="M116" s="115"/>
      <c r="N116" s="115"/>
      <c r="O116" s="123"/>
      <c r="P116" s="124"/>
      <c r="Q116" s="126"/>
      <c r="R116" s="123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6"/>
      <c r="AO116" s="124"/>
      <c r="AP116" s="109"/>
      <c r="AQ116" s="2">
        <f t="shared" ref="AQ116:AQ117" si="21">IF(C116="tfr",0,SUM(SUM(O116:Q116)-SUM(R116:AP116)))</f>
        <v>0</v>
      </c>
    </row>
    <row r="117" spans="1:43" x14ac:dyDescent="0.35">
      <c r="A117" s="110"/>
      <c r="B117" s="128"/>
      <c r="C117" s="112"/>
      <c r="D117" s="122"/>
      <c r="E117" s="123"/>
      <c r="F117" s="124"/>
      <c r="G117" s="116"/>
      <c r="H117" s="125"/>
      <c r="I117" s="115"/>
      <c r="J117" s="115"/>
      <c r="K117" s="115"/>
      <c r="L117" s="115"/>
      <c r="M117" s="115"/>
      <c r="N117" s="115"/>
      <c r="O117" s="123"/>
      <c r="P117" s="124"/>
      <c r="Q117" s="126"/>
      <c r="R117" s="123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6"/>
      <c r="AO117" s="124"/>
      <c r="AP117" s="109"/>
      <c r="AQ117" s="2">
        <f t="shared" si="21"/>
        <v>0</v>
      </c>
    </row>
    <row r="118" spans="1:43" x14ac:dyDescent="0.35">
      <c r="A118" s="110"/>
      <c r="B118" s="128"/>
      <c r="C118" s="112"/>
      <c r="D118" s="122"/>
      <c r="E118" s="123"/>
      <c r="F118" s="124"/>
      <c r="G118" s="116"/>
      <c r="H118" s="125"/>
      <c r="I118" s="115"/>
      <c r="J118" s="115"/>
      <c r="K118" s="115"/>
      <c r="L118" s="115"/>
      <c r="M118" s="115"/>
      <c r="N118" s="115"/>
      <c r="O118" s="123"/>
      <c r="P118" s="124"/>
      <c r="Q118" s="126"/>
      <c r="R118" s="123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6"/>
      <c r="AO118" s="124"/>
      <c r="AP118" s="109"/>
      <c r="AQ118" s="2">
        <f t="shared" si="20"/>
        <v>0</v>
      </c>
    </row>
    <row r="119" spans="1:43" x14ac:dyDescent="0.35">
      <c r="A119" s="110"/>
      <c r="B119" s="128"/>
      <c r="C119" s="112"/>
      <c r="D119" s="122"/>
      <c r="E119" s="123"/>
      <c r="F119" s="124"/>
      <c r="G119" s="116"/>
      <c r="H119" s="125"/>
      <c r="I119" s="115"/>
      <c r="J119" s="115"/>
      <c r="K119" s="115"/>
      <c r="L119" s="115"/>
      <c r="M119" s="115"/>
      <c r="N119" s="115"/>
      <c r="O119" s="123"/>
      <c r="P119" s="124"/>
      <c r="Q119" s="126"/>
      <c r="R119" s="123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6"/>
      <c r="AO119" s="124"/>
      <c r="AP119" s="109"/>
      <c r="AQ119" s="2">
        <f t="shared" ref="AQ119" si="22">IF(C119="tfr",0,SUM(SUM(O119:Q119)-SUM(R119:AP119)))</f>
        <v>0</v>
      </c>
    </row>
    <row r="120" spans="1:43" x14ac:dyDescent="0.35">
      <c r="A120" s="110"/>
      <c r="B120" s="129"/>
      <c r="C120" s="130"/>
      <c r="D120" s="131"/>
      <c r="E120" s="123"/>
      <c r="F120" s="124"/>
      <c r="G120" s="132"/>
      <c r="H120" s="133"/>
      <c r="I120" s="134"/>
      <c r="J120" s="134"/>
      <c r="K120" s="134"/>
      <c r="L120" s="134"/>
      <c r="M120" s="134"/>
      <c r="N120" s="132"/>
      <c r="O120" s="135"/>
      <c r="P120" s="134"/>
      <c r="Q120" s="132"/>
      <c r="R120" s="123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6"/>
      <c r="AO120" s="124"/>
      <c r="AP120" s="109"/>
      <c r="AQ120" s="2">
        <f t="shared" si="7"/>
        <v>0</v>
      </c>
    </row>
    <row r="121" spans="1:43" s="16" customFormat="1" ht="15" thickBot="1" x14ac:dyDescent="0.4">
      <c r="A121" s="201"/>
      <c r="B121" s="136" t="s">
        <v>60</v>
      </c>
      <c r="C121" s="137"/>
      <c r="D121" s="138"/>
      <c r="E121" s="139">
        <f t="shared" ref="E121:AP121" si="23">SUM(E3:E120)</f>
        <v>6985.55</v>
      </c>
      <c r="F121" s="140">
        <f t="shared" si="23"/>
        <v>27007.96</v>
      </c>
      <c r="G121" s="141">
        <f t="shared" si="23"/>
        <v>20304.650000000001</v>
      </c>
      <c r="H121" s="142">
        <f t="shared" si="23"/>
        <v>68.42</v>
      </c>
      <c r="I121" s="143">
        <f t="shared" si="23"/>
        <v>10787</v>
      </c>
      <c r="J121" s="143">
        <f t="shared" si="23"/>
        <v>0</v>
      </c>
      <c r="K121" s="143">
        <f t="shared" si="23"/>
        <v>0</v>
      </c>
      <c r="L121" s="143">
        <f t="shared" si="23"/>
        <v>0</v>
      </c>
      <c r="M121" s="143">
        <f t="shared" si="23"/>
        <v>0</v>
      </c>
      <c r="N121" s="144">
        <f t="shared" si="23"/>
        <v>935.84</v>
      </c>
      <c r="O121" s="143">
        <f t="shared" si="23"/>
        <v>6864.369999999999</v>
      </c>
      <c r="P121" s="143">
        <f t="shared" si="23"/>
        <v>6800</v>
      </c>
      <c r="Q121" s="144">
        <f t="shared" si="23"/>
        <v>4169.5</v>
      </c>
      <c r="R121" s="145">
        <f t="shared" si="23"/>
        <v>2163.52</v>
      </c>
      <c r="S121" s="145">
        <f t="shared" si="23"/>
        <v>0</v>
      </c>
      <c r="T121" s="145">
        <f t="shared" si="23"/>
        <v>0</v>
      </c>
      <c r="U121" s="145">
        <f t="shared" si="23"/>
        <v>156</v>
      </c>
      <c r="V121" s="145">
        <f t="shared" si="23"/>
        <v>83.49</v>
      </c>
      <c r="W121" s="145">
        <f t="shared" si="23"/>
        <v>0</v>
      </c>
      <c r="X121" s="145">
        <f t="shared" si="23"/>
        <v>70.83</v>
      </c>
      <c r="Y121" s="145">
        <f t="shared" si="23"/>
        <v>269.16999999999996</v>
      </c>
      <c r="Z121" s="145">
        <f t="shared" si="23"/>
        <v>367.71</v>
      </c>
      <c r="AA121" s="145">
        <f t="shared" si="23"/>
        <v>175</v>
      </c>
      <c r="AB121" s="145">
        <f t="shared" si="23"/>
        <v>631.20000000000005</v>
      </c>
      <c r="AC121" s="145">
        <f t="shared" si="23"/>
        <v>0</v>
      </c>
      <c r="AD121" s="145">
        <f t="shared" si="23"/>
        <v>0</v>
      </c>
      <c r="AE121" s="145">
        <f t="shared" si="23"/>
        <v>0</v>
      </c>
      <c r="AF121" s="145">
        <f t="shared" si="23"/>
        <v>2110.5</v>
      </c>
      <c r="AG121" s="145">
        <f t="shared" si="23"/>
        <v>775</v>
      </c>
      <c r="AH121" s="145">
        <f t="shared" si="23"/>
        <v>0</v>
      </c>
      <c r="AI121" s="145">
        <f t="shared" si="23"/>
        <v>0</v>
      </c>
      <c r="AJ121" s="145">
        <f t="shared" si="23"/>
        <v>0</v>
      </c>
      <c r="AK121" s="145">
        <f t="shared" si="23"/>
        <v>0</v>
      </c>
      <c r="AL121" s="145">
        <f t="shared" si="23"/>
        <v>0</v>
      </c>
      <c r="AM121" s="145">
        <f t="shared" si="23"/>
        <v>0</v>
      </c>
      <c r="AN121" s="146">
        <f t="shared" si="23"/>
        <v>357.45</v>
      </c>
      <c r="AO121" s="146">
        <f t="shared" si="23"/>
        <v>3874</v>
      </c>
      <c r="AP121" s="147">
        <f t="shared" si="23"/>
        <v>0</v>
      </c>
      <c r="AQ121" s="2"/>
    </row>
    <row r="122" spans="1:43" s="16" customFormat="1" ht="15" thickTop="1" x14ac:dyDescent="0.35">
      <c r="A122" s="202"/>
      <c r="B122" s="148" t="s">
        <v>2</v>
      </c>
      <c r="C122" s="149"/>
      <c r="D122" s="150"/>
      <c r="E122" s="151">
        <f>O121</f>
        <v>6864.369999999999</v>
      </c>
      <c r="F122" s="152">
        <f t="shared" ref="F122:G122" si="24">P121</f>
        <v>6800</v>
      </c>
      <c r="G122" s="153">
        <f t="shared" si="24"/>
        <v>4169.5</v>
      </c>
      <c r="H122" s="154"/>
      <c r="I122" s="154"/>
      <c r="J122" s="154"/>
      <c r="K122" s="154"/>
      <c r="L122" s="154"/>
      <c r="M122" s="154"/>
      <c r="N122" s="154"/>
      <c r="O122" s="97" t="s">
        <v>61</v>
      </c>
      <c r="P122" s="97" t="s">
        <v>61</v>
      </c>
      <c r="Q122" s="97" t="s">
        <v>61</v>
      </c>
      <c r="R122" s="154" t="s">
        <v>61</v>
      </c>
      <c r="S122" s="154"/>
      <c r="T122" s="154"/>
      <c r="U122" s="154"/>
      <c r="V122" s="154" t="s">
        <v>61</v>
      </c>
      <c r="W122" s="154"/>
      <c r="X122" s="154"/>
      <c r="Y122" s="154"/>
      <c r="Z122" s="154"/>
      <c r="AA122" s="154" t="s">
        <v>61</v>
      </c>
      <c r="AB122" s="154" t="s">
        <v>61</v>
      </c>
      <c r="AC122" s="154" t="s">
        <v>61</v>
      </c>
      <c r="AD122" s="154" t="s">
        <v>61</v>
      </c>
      <c r="AE122" s="154"/>
      <c r="AF122" s="154" t="s">
        <v>61</v>
      </c>
      <c r="AG122" s="154" t="s">
        <v>61</v>
      </c>
      <c r="AH122" s="154"/>
      <c r="AI122" s="154" t="s">
        <v>61</v>
      </c>
      <c r="AJ122" s="154"/>
      <c r="AK122" s="154" t="s">
        <v>61</v>
      </c>
      <c r="AL122" s="154"/>
      <c r="AM122" s="154" t="s">
        <v>61</v>
      </c>
      <c r="AN122" s="154"/>
      <c r="AO122" s="154" t="s">
        <v>61</v>
      </c>
      <c r="AP122" s="154" t="s">
        <v>61</v>
      </c>
    </row>
    <row r="123" spans="1:43" s="16" customFormat="1" ht="15" thickBot="1" x14ac:dyDescent="0.4">
      <c r="A123" s="203"/>
      <c r="B123" s="155" t="s">
        <v>62</v>
      </c>
      <c r="C123" s="156"/>
      <c r="D123" s="157" t="s">
        <v>63</v>
      </c>
      <c r="E123" s="158">
        <f>E121-E122</f>
        <v>121.1800000000012</v>
      </c>
      <c r="F123" s="159">
        <f>F121-F122</f>
        <v>20207.96</v>
      </c>
      <c r="G123" s="160">
        <f>G121-G122</f>
        <v>16135.150000000001</v>
      </c>
      <c r="H123" s="154"/>
      <c r="I123" s="154"/>
      <c r="J123" s="154"/>
      <c r="K123" s="154"/>
      <c r="L123" s="154"/>
      <c r="M123" s="154"/>
      <c r="N123" s="154"/>
      <c r="O123" s="154" t="s">
        <v>61</v>
      </c>
      <c r="P123" s="154" t="s">
        <v>61</v>
      </c>
      <c r="Q123" s="154" t="s">
        <v>61</v>
      </c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 t="s">
        <v>61</v>
      </c>
    </row>
    <row r="124" spans="1:43" ht="15" thickTop="1" x14ac:dyDescent="0.35">
      <c r="A124" s="6"/>
      <c r="B124" s="4"/>
      <c r="C124" s="8"/>
      <c r="D124" s="3"/>
      <c r="E124" s="4"/>
      <c r="F124" s="4"/>
      <c r="H124" s="161" t="s">
        <v>64</v>
      </c>
      <c r="I124" s="162">
        <f>SUM(H121:N121)</f>
        <v>11791.26</v>
      </c>
      <c r="M124" s="163"/>
      <c r="N124" s="163"/>
      <c r="O124" s="161" t="s">
        <v>65</v>
      </c>
      <c r="P124" s="162">
        <f>SUM(R121:AP121)</f>
        <v>11033.869999999999</v>
      </c>
      <c r="Z124" s="4"/>
      <c r="AA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1:43" s="18" customFormat="1" ht="32.25" customHeight="1" x14ac:dyDescent="0.35">
      <c r="A125" s="12"/>
      <c r="B125" s="12"/>
      <c r="C125" s="12"/>
      <c r="D125" s="12"/>
      <c r="E125" s="12"/>
      <c r="F125" s="12"/>
      <c r="G125" s="12"/>
      <c r="H125" s="2"/>
      <c r="I125" s="2"/>
      <c r="J125" s="164"/>
      <c r="K125" s="164"/>
      <c r="L125" s="164"/>
      <c r="M125" s="164"/>
      <c r="N125" s="164"/>
      <c r="O125" s="19"/>
      <c r="P125" s="165"/>
      <c r="Q125" s="17"/>
      <c r="R125" s="19"/>
      <c r="S125" s="19"/>
      <c r="T125" s="19"/>
      <c r="U125" s="19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1:43" s="24" customFormat="1" ht="29" x14ac:dyDescent="0.35">
      <c r="A126" s="27" t="s">
        <v>129</v>
      </c>
      <c r="B126" s="15"/>
      <c r="C126" s="15"/>
      <c r="D126" s="15"/>
      <c r="E126" s="15"/>
      <c r="F126" s="35" t="s">
        <v>66</v>
      </c>
      <c r="H126" s="35" t="s">
        <v>67</v>
      </c>
      <c r="I126" s="23"/>
      <c r="J126" s="27" t="s">
        <v>68</v>
      </c>
      <c r="K126" s="23"/>
      <c r="L126" s="23"/>
      <c r="M126" s="23"/>
      <c r="N126" s="28">
        <f>SUM(E3:G3)</f>
        <v>35706.899999999994</v>
      </c>
      <c r="P126" s="55" t="s">
        <v>69</v>
      </c>
      <c r="S126" s="28">
        <f>SUM(E3:F3)</f>
        <v>15402.249999999996</v>
      </c>
      <c r="Z126" s="21" t="s">
        <v>61</v>
      </c>
      <c r="AA126" s="14"/>
      <c r="AC126" s="22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3" s="24" customFormat="1" ht="16.5" customHeight="1" x14ac:dyDescent="0.35">
      <c r="A127" s="15" t="s">
        <v>70</v>
      </c>
      <c r="B127" s="15"/>
      <c r="C127" s="15"/>
      <c r="D127" s="29">
        <f>E123</f>
        <v>121.1800000000012</v>
      </c>
      <c r="E127" s="30" t="s">
        <v>61</v>
      </c>
      <c r="F127" s="31"/>
      <c r="G127" s="15" t="s">
        <v>61</v>
      </c>
      <c r="H127" s="31">
        <f>D127-F127</f>
        <v>121.1800000000012</v>
      </c>
      <c r="I127" s="23"/>
      <c r="J127" s="32" t="s">
        <v>71</v>
      </c>
      <c r="K127" s="23"/>
      <c r="L127" s="23"/>
      <c r="M127" s="23"/>
      <c r="N127" s="28">
        <f>I124</f>
        <v>11791.26</v>
      </c>
      <c r="P127" s="56" t="s">
        <v>71</v>
      </c>
      <c r="S127" s="28">
        <f>SUM(H121:L121) +N121</f>
        <v>11791.26</v>
      </c>
      <c r="V127" s="23"/>
      <c r="W127" s="23"/>
      <c r="X127" s="23"/>
      <c r="Y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3" s="24" customFormat="1" ht="16.5" customHeight="1" x14ac:dyDescent="0.35">
      <c r="A128" s="15" t="s">
        <v>72</v>
      </c>
      <c r="B128" s="15"/>
      <c r="C128" s="15"/>
      <c r="D128" s="29">
        <f>F123</f>
        <v>20207.96</v>
      </c>
      <c r="E128" s="15"/>
      <c r="F128" s="31"/>
      <c r="G128" s="15" t="s">
        <v>61</v>
      </c>
      <c r="H128" s="31">
        <f>D128+F128</f>
        <v>20207.96</v>
      </c>
      <c r="I128" s="23"/>
      <c r="J128" s="23"/>
      <c r="K128" s="23"/>
      <c r="L128" s="23"/>
      <c r="M128" s="23"/>
      <c r="N128" s="26">
        <f>SUM(N126:N127)</f>
        <v>47498.159999999996</v>
      </c>
      <c r="P128" s="18"/>
      <c r="V128" s="23"/>
      <c r="W128" s="23"/>
      <c r="X128" s="23"/>
      <c r="Y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spans="1:42" s="24" customFormat="1" ht="16.5" customHeight="1" x14ac:dyDescent="0.35">
      <c r="A129" s="15" t="s">
        <v>16</v>
      </c>
      <c r="B129" s="15"/>
      <c r="C129" s="15"/>
      <c r="D129" s="29">
        <f>G123</f>
        <v>16135.150000000001</v>
      </c>
      <c r="E129" s="30" t="s">
        <v>61</v>
      </c>
      <c r="F129" s="31"/>
      <c r="G129" s="15"/>
      <c r="H129" s="31">
        <f>D129+F129</f>
        <v>16135.150000000001</v>
      </c>
      <c r="I129" s="23"/>
      <c r="J129" s="32" t="s">
        <v>73</v>
      </c>
      <c r="K129" s="23"/>
      <c r="L129" s="23"/>
      <c r="M129" s="23"/>
      <c r="N129" s="28">
        <f>P124</f>
        <v>11033.869999999999</v>
      </c>
      <c r="P129" s="56" t="s">
        <v>73</v>
      </c>
      <c r="S129" s="28">
        <f>SUM(R121:AN121)</f>
        <v>7159.87</v>
      </c>
      <c r="V129" s="23"/>
      <c r="W129" s="23"/>
      <c r="X129" s="23"/>
      <c r="Y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spans="1:42" s="24" customFormat="1" ht="20.25" customHeight="1" x14ac:dyDescent="0.35">
      <c r="A130" s="27" t="s">
        <v>74</v>
      </c>
      <c r="B130" s="18"/>
      <c r="C130" s="33"/>
      <c r="D130" s="25">
        <f>SUM(D127:D129)</f>
        <v>36464.29</v>
      </c>
      <c r="E130" s="15"/>
      <c r="F130" s="15"/>
      <c r="G130" s="15"/>
      <c r="H130" s="34">
        <f>SUM(H127:H129)</f>
        <v>36464.29</v>
      </c>
      <c r="I130" s="27"/>
      <c r="J130" s="27" t="s">
        <v>75</v>
      </c>
      <c r="M130" s="27"/>
      <c r="N130" s="26">
        <f>N128-N129</f>
        <v>36464.289999999994</v>
      </c>
      <c r="P130" s="57" t="s">
        <v>76</v>
      </c>
      <c r="S130" s="169">
        <f>SUM(S126+S127-S129)</f>
        <v>20033.639999999996</v>
      </c>
      <c r="V130" s="23"/>
      <c r="W130" s="23"/>
      <c r="X130" s="23"/>
      <c r="Y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spans="1:42" x14ac:dyDescent="0.35">
      <c r="A131" s="15"/>
      <c r="B131" s="15"/>
      <c r="C131" s="15"/>
      <c r="D131" s="15"/>
      <c r="E131" s="15"/>
      <c r="F131" s="15"/>
      <c r="G131" s="15"/>
      <c r="H131" s="15"/>
      <c r="I131" s="23"/>
      <c r="J131" s="23"/>
      <c r="K131" s="23"/>
      <c r="L131" s="23"/>
      <c r="M131" s="23"/>
      <c r="N131" s="23"/>
      <c r="O131" s="23"/>
      <c r="R131" s="23"/>
      <c r="S131" s="23"/>
      <c r="T131" s="23"/>
      <c r="U131" s="23"/>
    </row>
    <row r="132" spans="1:42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1:42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42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3"/>
      <c r="K134" s="13"/>
      <c r="L134" s="13"/>
      <c r="M134" s="12"/>
      <c r="N134" s="12"/>
      <c r="O134" s="12"/>
      <c r="P134" s="12"/>
      <c r="Q134" s="12"/>
    </row>
    <row r="135" spans="1:42" x14ac:dyDescent="0.35">
      <c r="A135" s="10"/>
      <c r="C135" s="2"/>
      <c r="D135" s="2"/>
    </row>
    <row r="136" spans="1:42" x14ac:dyDescent="0.35">
      <c r="A136" s="11"/>
      <c r="C136" s="2"/>
      <c r="D136" s="2"/>
    </row>
    <row r="137" spans="1:42" x14ac:dyDescent="0.35">
      <c r="A137" s="9"/>
    </row>
  </sheetData>
  <autoFilter ref="A2:AQ124" xr:uid="{00000000-0009-0000-0000-000000000000}"/>
  <mergeCells count="5">
    <mergeCell ref="R1:AQ1"/>
    <mergeCell ref="O1:Q1"/>
    <mergeCell ref="A121:A123"/>
    <mergeCell ref="E1:G1"/>
    <mergeCell ref="H1:N1"/>
  </mergeCells>
  <conditionalFormatting sqref="H130">
    <cfRule type="expression" dxfId="0" priority="2">
      <formula>IF(H130 = N130,0,1)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7"/>
  <sheetViews>
    <sheetView topLeftCell="A7" workbookViewId="0">
      <selection activeCell="C44" sqref="C44"/>
    </sheetView>
  </sheetViews>
  <sheetFormatPr defaultColWidth="9.1796875" defaultRowHeight="14.5" x14ac:dyDescent="0.35"/>
  <cols>
    <col min="1" max="1" width="33" customWidth="1"/>
    <col min="2" max="2" width="12.26953125" customWidth="1"/>
    <col min="3" max="3" width="11.7265625" customWidth="1"/>
    <col min="4" max="4" width="10.81640625" customWidth="1"/>
    <col min="6" max="6" width="10.453125" customWidth="1"/>
    <col min="8" max="8" width="9.7265625" customWidth="1"/>
    <col min="10" max="10" width="9.7265625" customWidth="1"/>
    <col min="14" max="14" width="10" customWidth="1"/>
    <col min="15" max="15" width="11.453125" customWidth="1"/>
    <col min="16" max="16" width="19.81640625" customWidth="1"/>
    <col min="17" max="17" width="18.7265625" customWidth="1"/>
    <col min="18" max="18" width="17.7265625" customWidth="1"/>
    <col min="19" max="19" width="15" customWidth="1"/>
  </cols>
  <sheetData>
    <row r="1" spans="1:20" ht="26" x14ac:dyDescent="0.6">
      <c r="A1" s="58" t="s">
        <v>77</v>
      </c>
    </row>
    <row r="2" spans="1:20" x14ac:dyDescent="0.35">
      <c r="A2" s="59" t="s">
        <v>78</v>
      </c>
      <c r="B2" s="60" t="s">
        <v>79</v>
      </c>
      <c r="C2" s="193">
        <v>45748</v>
      </c>
      <c r="D2" s="194">
        <v>45778</v>
      </c>
      <c r="E2" s="193">
        <v>45809</v>
      </c>
      <c r="F2" s="193">
        <v>45839</v>
      </c>
      <c r="G2" s="194">
        <v>45870</v>
      </c>
      <c r="H2" s="193">
        <v>45901</v>
      </c>
      <c r="I2" s="193">
        <v>45931</v>
      </c>
      <c r="J2" s="194">
        <v>45962</v>
      </c>
      <c r="K2" s="193">
        <v>45992</v>
      </c>
      <c r="L2" s="193">
        <v>46023</v>
      </c>
      <c r="M2" s="194">
        <v>46054</v>
      </c>
      <c r="N2" s="193">
        <v>46082</v>
      </c>
      <c r="O2" s="61" t="s">
        <v>80</v>
      </c>
    </row>
    <row r="3" spans="1:20" x14ac:dyDescent="0.35">
      <c r="A3" s="190" t="s">
        <v>12</v>
      </c>
      <c r="B3" s="62">
        <v>10787</v>
      </c>
      <c r="C3" s="90">
        <f>SUMIFS('2025-2026'!$I3:$I120,'2025-2026'!$A3:$A120,"&gt;="&amp;C$2,'2025-2026'!$A3:$A120,"&lt;="&amp;EOMONTH(C2,0))</f>
        <v>5393.5</v>
      </c>
      <c r="D3" s="90">
        <f>SUMIFS('2025-2026'!$I3:$I120,'2025-2026'!$A3:$A120,"&gt;="&amp;D$2,'2025-2026'!$A3:$A120,"&lt;="&amp;EOMONTH(D2,0))</f>
        <v>0</v>
      </c>
      <c r="E3" s="90">
        <f>SUMIFS('2025-2026'!$I3:$I120,'2025-2026'!$A3:$A120,"&gt;="&amp;E$2,'2025-2026'!$A3:$A120,"&lt;="&amp;EOMONTH(E2,0))</f>
        <v>0</v>
      </c>
      <c r="F3" s="90">
        <f>SUMIFS('2025-2026'!$I3:$I120,'2025-2026'!$A3:$A120,"&gt;="&amp;F$2,'2025-2026'!$A3:$A120,"&lt;="&amp;EOMONTH(F2,0))</f>
        <v>0</v>
      </c>
      <c r="G3" s="90">
        <f>SUMIFS('2025-2026'!$I3:$I120,'2025-2026'!$A3:$A120,"&gt;="&amp;G$2,'2025-2026'!$A3:$A120,"&lt;="&amp;EOMONTH(G2,0))</f>
        <v>0</v>
      </c>
      <c r="H3" s="90">
        <f>SUMIFS('2025-2026'!$I3:$I120,'2025-2026'!$A3:$A120,"&gt;="&amp;H$2,'2025-2026'!$A3:$A120,"&lt;="&amp;EOMONTH(H2,0))</f>
        <v>5393.5</v>
      </c>
      <c r="I3" s="90">
        <f>SUMIFS('2025-2026'!$I3:$I120,'2025-2026'!$A3:$A120,"&gt;="&amp;I$2,'2025-2026'!$A3:$A120,"&lt;="&amp;EOMONTH(I2,0))</f>
        <v>0</v>
      </c>
      <c r="J3" s="90">
        <f>SUMIFS('2025-2026'!$I3:$I120,'2025-2026'!$A3:$A120,"&gt;="&amp;J$2,'2025-2026'!$A3:$A120,"&lt;="&amp;EOMONTH(J2,0))</f>
        <v>0</v>
      </c>
      <c r="K3" s="90">
        <f>SUMIFS('2025-2026'!$I3:$I120,'2025-2026'!$A3:$A120,"&gt;="&amp;K$2,'2025-2026'!$A3:$A120,"&lt;="&amp;EOMONTH(K2,0))</f>
        <v>0</v>
      </c>
      <c r="L3" s="90">
        <f>SUMIFS('2025-2026'!$I3:$I120,'2025-2026'!$A3:$A120,"&gt;="&amp;L$2,'2025-2026'!$A3:$A120,"&lt;="&amp;EOMONTH(L2,0))</f>
        <v>0</v>
      </c>
      <c r="M3" s="90">
        <f>SUMIFS('2025-2026'!$I3:$I120,'2025-2026'!$A3:$A120,"&gt;="&amp;M$2,'2025-2026'!$A3:$A120,"&lt;="&amp;EOMONTH(M2,0))</f>
        <v>0</v>
      </c>
      <c r="N3" s="90">
        <f>SUMIFS('2025-2026'!$I3:$I120,'2025-2026'!$A3:$A120,"&gt;="&amp;N$2,'2025-2026'!$A3:$A120,"&lt;="&amp;EOMONTH(N2,0))</f>
        <v>0</v>
      </c>
      <c r="O3" s="64">
        <f t="shared" ref="O3:O10" si="0">SUM(C3:N3)</f>
        <v>10787</v>
      </c>
    </row>
    <row r="4" spans="1:20" x14ac:dyDescent="0.35">
      <c r="A4" s="190" t="s">
        <v>43</v>
      </c>
      <c r="B4" s="62"/>
      <c r="C4" s="90">
        <f>SUMIFS('2025-2026'!$H3:$H120,'2025-2026'!$A3:$A120,"&gt;="&amp;C$2,'2025-2026'!$A3:$A120,"&lt;="&amp;EOMONTH(C2,0))</f>
        <v>12.51</v>
      </c>
      <c r="D4" s="90">
        <f>SUMIFS('2025-2026'!$H3:$H120,'2025-2026'!$A3:$A120,"&gt;="&amp;D2,'2025-2026'!$A3:$A120,"&lt;="&amp;EOMONTH(D2,0))</f>
        <v>12.22</v>
      </c>
      <c r="E4" s="90">
        <f>SUMIFS('2025-2026'!$H3:$H120,'2025-2026'!$A3:$A120,"&gt;="&amp;E2,'2025-2026'!$A3:$A120,"&lt;="&amp;EOMONTH(E2,0))</f>
        <v>13.23</v>
      </c>
      <c r="F4" s="90">
        <f>SUMIFS('2025-2026'!$H3:$H120,'2025-2026'!$A3:$A120,"&gt;="&amp;F2,'2025-2026'!$A3:$A120,"&lt;="&amp;EOMONTH(F2,0))</f>
        <v>11.32</v>
      </c>
      <c r="G4" s="90">
        <f>SUMIFS('2025-2026'!$H3:$H120,'2025-2026'!$A3:$A120,"&gt;="&amp;G2,'2025-2026'!$A3:$A120,"&lt;="&amp;EOMONTH(G2,0))</f>
        <v>10.64</v>
      </c>
      <c r="H4" s="90">
        <f>SUMIFS('2025-2026'!$H3:$H120,'2025-2026'!$A3:$A120,"&gt;="&amp;H2,'2025-2026'!$A3:$A120,"&lt;="&amp;EOMONTH(H2,0))</f>
        <v>8.5</v>
      </c>
      <c r="I4" s="90">
        <f>SUMIFS('2025-2026'!$H3:$H120,'2025-2026'!$A3:$A120,"&gt;="&amp;I2,'2025-2026'!$A3:$A120,"&lt;="&amp;EOMONTH(I2,0))</f>
        <v>0</v>
      </c>
      <c r="J4" s="90">
        <f>SUMIFS('2025-2026'!$H3:$H120,'2025-2026'!$A3:$A120,"&gt;="&amp;J2,'2025-2026'!$A3:$A120,"&lt;="&amp;EOMONTH(J2,0))</f>
        <v>0</v>
      </c>
      <c r="K4" s="90">
        <f>SUMIFS('2025-2026'!$H3:$H120,'2025-2026'!$A3:$A120,"&gt;="&amp;K2,'2025-2026'!$A3:$A120,"&lt;="&amp;EOMONTH(K2,0))</f>
        <v>0</v>
      </c>
      <c r="L4" s="90">
        <f>SUMIFS('2025-2026'!$H3:$H120,'2025-2026'!$A3:$A120,"&gt;="&amp;L2,'2025-2026'!$A3:$A120,"&lt;="&amp;EOMONTH(L2,0))</f>
        <v>0</v>
      </c>
      <c r="M4" s="90">
        <f>SUMIFS('2025-2026'!$H3:$H120,'2025-2026'!$A3:$A120,"&gt;="&amp;M2,'2025-2026'!$A3:$A120,"&lt;="&amp;EOMONTH(M2,0))</f>
        <v>0</v>
      </c>
      <c r="N4" s="90">
        <f>SUMIFS('2025-2026'!$H3:$H120,'2025-2026'!$A3:$A120,"&gt;="&amp;N2,'2025-2026'!$A3:$A120,"&lt;="&amp;EOMONTH(N2,0))</f>
        <v>0</v>
      </c>
      <c r="O4" s="64">
        <f t="shared" si="0"/>
        <v>68.42</v>
      </c>
    </row>
    <row r="5" spans="1:20" x14ac:dyDescent="0.35">
      <c r="A5" s="190" t="s">
        <v>14</v>
      </c>
      <c r="B5" s="62"/>
      <c r="C5" s="90">
        <f>SUMIFS('2025-2026'!$K3:$K120,'2025-2026'!$A3:$A120,"&gt;="&amp;C$2,'2025-2026'!$A3:$A120,"&lt;="&amp;EOMONTH(C2,0))</f>
        <v>0</v>
      </c>
      <c r="D5" s="90">
        <f>SUMIFS('2025-2026'!$K3:$K120,'2025-2026'!$A3:$A120,"&gt;="&amp;D$2,'2025-2026'!$A3:$A120,"&lt;="&amp;EOMONTH(D2,0))</f>
        <v>0</v>
      </c>
      <c r="E5" s="90">
        <f>SUMIFS('2025-2026'!$K3:$K120,'2025-2026'!$A3:$A120,"&gt;="&amp;E$2,'2025-2026'!$A3:$A120,"&lt;="&amp;EOMONTH(E2,0))</f>
        <v>0</v>
      </c>
      <c r="F5" s="90">
        <f>SUMIFS('2025-2026'!$K3:$K120,'2025-2026'!$A3:$A120,"&gt;="&amp;F$2,'2025-2026'!$A3:$A120,"&lt;="&amp;EOMONTH(F2,0))</f>
        <v>0</v>
      </c>
      <c r="G5" s="90">
        <f>SUMIFS('2025-2026'!$K3:$K120,'2025-2026'!$A3:$A120,"&gt;="&amp;G$2,'2025-2026'!$A3:$A120,"&lt;="&amp;EOMONTH(G2,0))</f>
        <v>0</v>
      </c>
      <c r="H5" s="90">
        <f>SUMIFS('2025-2026'!$K3:$K120,'2025-2026'!$A3:$A120,"&gt;="&amp;H$2,'2025-2026'!$A3:$A120,"&lt;="&amp;EOMONTH(H2,0))</f>
        <v>0</v>
      </c>
      <c r="I5" s="90">
        <f>SUMIFS('2025-2026'!$K3:$K120,'2025-2026'!$A3:$A120,"&gt;="&amp;I$2,'2025-2026'!$A3:$A120,"&lt;="&amp;EOMONTH(I2,0))</f>
        <v>0</v>
      </c>
      <c r="J5" s="90">
        <f>SUMIFS('2025-2026'!$K3:$K120,'2025-2026'!$A3:$A120,"&gt;="&amp;J$2,'2025-2026'!$A3:$A120,"&lt;="&amp;EOMONTH(J2,0))</f>
        <v>0</v>
      </c>
      <c r="K5" s="90">
        <f>SUMIFS('2025-2026'!$K3:$K120,'2025-2026'!$A3:$A120,"&gt;="&amp;K$2,'2025-2026'!$A3:$A120,"&lt;="&amp;EOMONTH(K2,0))</f>
        <v>0</v>
      </c>
      <c r="L5" s="90">
        <f>SUMIFS('2025-2026'!$K3:$K120,'2025-2026'!$A3:$A120,"&gt;="&amp;L$2,'2025-2026'!$A3:$A120,"&lt;="&amp;EOMONTH(L2,0))</f>
        <v>0</v>
      </c>
      <c r="M5" s="90">
        <f>SUMIFS('2025-2026'!$K3:$K120,'2025-2026'!$A3:$A120,"&gt;="&amp;M$2,'2025-2026'!$A3:$A120,"&lt;="&amp;EOMONTH(M2,0))</f>
        <v>0</v>
      </c>
      <c r="N5" s="90">
        <f>SUMIFS('2025-2026'!$K3:$K120,'2025-2026'!$A3:$A120,"&gt;="&amp;N$2,'2025-2026'!$A3:$A120,"&lt;="&amp;EOMONTH(N2,0))</f>
        <v>0</v>
      </c>
      <c r="O5" s="64">
        <f t="shared" si="0"/>
        <v>0</v>
      </c>
    </row>
    <row r="6" spans="1:20" x14ac:dyDescent="0.35">
      <c r="A6" s="190" t="s">
        <v>15</v>
      </c>
      <c r="B6" s="62"/>
      <c r="C6" s="90">
        <f>SUMIFS('2025-2026'!$L3:$L120,'2025-2026'!$A3:$A120,"&gt;="&amp;C$2,'2025-2026'!$A3:$A120,"&lt;="&amp;EOMONTH(C2,0))</f>
        <v>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4">
        <f t="shared" si="0"/>
        <v>0</v>
      </c>
    </row>
    <row r="7" spans="1:20" x14ac:dyDescent="0.35">
      <c r="A7" s="190"/>
      <c r="B7" s="6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64">
        <f t="shared" si="0"/>
        <v>0</v>
      </c>
    </row>
    <row r="8" spans="1:20" x14ac:dyDescent="0.35">
      <c r="A8" s="190"/>
      <c r="B8" s="6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64">
        <f t="shared" si="0"/>
        <v>0</v>
      </c>
    </row>
    <row r="9" spans="1:20" x14ac:dyDescent="0.35">
      <c r="A9" s="190"/>
      <c r="B9" s="6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64">
        <f t="shared" si="0"/>
        <v>0</v>
      </c>
    </row>
    <row r="10" spans="1:20" ht="15" customHeight="1" thickBot="1" x14ac:dyDescent="0.4">
      <c r="A10" s="190" t="s">
        <v>13</v>
      </c>
      <c r="B10" s="62">
        <v>0</v>
      </c>
      <c r="C10" s="90">
        <f>SUMIFS('2025-2026'!$J3:$J120,'2025-2026'!$A3:$A120,"&gt;="&amp;C$2,'2025-2026'!$A3:$A120,"&lt;="&amp;EOMONTH(C2,0))</f>
        <v>0</v>
      </c>
      <c r="D10" s="90">
        <f>SUMIFS('2025-2026'!$J3:$J120,'2025-2026'!$A3:$A120,"&gt;="&amp;D$2,'2025-2026'!$A3:$A120,"&lt;="&amp;EOMONTH(D2,0))</f>
        <v>0</v>
      </c>
      <c r="E10" s="90">
        <f>SUMIFS('2025-2026'!$J3:$J120,'2025-2026'!$A3:$A120,"&gt;="&amp;E$2,'2025-2026'!$A3:$A120,"&lt;="&amp;EOMONTH(E2,0))</f>
        <v>0</v>
      </c>
      <c r="F10" s="90">
        <f>SUMIFS('2025-2026'!$J3:$J120,'2025-2026'!$A3:$A120,"&gt;="&amp;F$2,'2025-2026'!$A3:$A120,"&lt;="&amp;EOMONTH(F2,0))</f>
        <v>0</v>
      </c>
      <c r="G10" s="90">
        <f>SUMIFS('2025-2026'!$J3:$J120,'2025-2026'!$A3:$A120,"&gt;="&amp;G$2,'2025-2026'!$A3:$A120,"&lt;="&amp;EOMONTH(G2,0))</f>
        <v>0</v>
      </c>
      <c r="H10" s="90">
        <f>SUMIFS('2025-2026'!$J3:$J120,'2025-2026'!$A3:$A120,"&gt;="&amp;H$2,'2025-2026'!$A3:$A120,"&lt;="&amp;EOMONTH(H2,0))</f>
        <v>0</v>
      </c>
      <c r="I10" s="90">
        <f>SUMIFS('2025-2026'!$J3:$J120,'2025-2026'!$A3:$A120,"&gt;="&amp;I$2,'2025-2026'!$A3:$A120,"&lt;="&amp;EOMONTH(I2,0))</f>
        <v>0</v>
      </c>
      <c r="J10" s="90">
        <f>SUMIFS('2025-2026'!$J3:$J120,'2025-2026'!$A3:$A120,"&gt;="&amp;J$2,'2025-2026'!$A3:$A120,"&lt;="&amp;EOMONTH(J2,0))</f>
        <v>0</v>
      </c>
      <c r="K10" s="90">
        <f>SUMIFS('2025-2026'!$J3:$J120,'2025-2026'!$A3:$A120,"&gt;="&amp;K$2,'2025-2026'!$A3:$A120,"&lt;="&amp;EOMONTH(K2,0))</f>
        <v>0</v>
      </c>
      <c r="L10" s="90">
        <f>SUMIFS('2025-2026'!$J3:$J120,'2025-2026'!$A3:$A120,"&gt;="&amp;L$2,'2025-2026'!$A3:$A120,"&lt;="&amp;EOMONTH(L2,0))</f>
        <v>0</v>
      </c>
      <c r="M10" s="90">
        <f>SUMIFS('2025-2026'!$J3:$J120,'2025-2026'!$A3:$A120,"&gt;="&amp;M$2,'2025-2026'!$A3:$A120,"&lt;="&amp;EOMONTH(M2,0))</f>
        <v>0</v>
      </c>
      <c r="N10" s="90">
        <f>SUMIFS('2025-2026'!$J3:$J120,'2025-2026'!$A3:$A120,"&gt;="&amp;N$2,'2025-2026'!$A3:$A120,"&lt;="&amp;EOMONTH(N2,0))</f>
        <v>0</v>
      </c>
      <c r="O10" s="64">
        <f t="shared" si="0"/>
        <v>0</v>
      </c>
    </row>
    <row r="11" spans="1:20" ht="15" thickBot="1" x14ac:dyDescent="0.4">
      <c r="A11" s="190"/>
      <c r="B11" s="65"/>
      <c r="C11" s="66"/>
      <c r="D11" s="63"/>
      <c r="E11" s="63"/>
      <c r="F11" s="63"/>
      <c r="G11" s="63"/>
      <c r="H11" s="63"/>
      <c r="I11" s="63"/>
      <c r="J11" s="63"/>
      <c r="K11" s="63"/>
      <c r="L11" s="67"/>
      <c r="M11" s="207" t="s">
        <v>81</v>
      </c>
      <c r="N11" s="208"/>
      <c r="O11" s="84">
        <f>SUM(O3:O10)</f>
        <v>10855.42</v>
      </c>
    </row>
    <row r="12" spans="1:20" x14ac:dyDescent="0.35">
      <c r="A12" s="189"/>
      <c r="B12" s="68"/>
      <c r="C12" s="66"/>
      <c r="D12" s="63"/>
      <c r="E12" s="63"/>
      <c r="F12" s="63"/>
      <c r="G12" s="63"/>
      <c r="H12" s="63"/>
      <c r="I12" s="63"/>
      <c r="J12" s="63"/>
      <c r="K12" s="63"/>
      <c r="L12" s="63"/>
      <c r="M12" s="69"/>
      <c r="N12" s="69"/>
      <c r="O12" s="64"/>
    </row>
    <row r="13" spans="1:20" ht="15" thickBot="1" x14ac:dyDescent="0.4">
      <c r="A13" s="70" t="s">
        <v>82</v>
      </c>
      <c r="B13" s="60" t="s">
        <v>79</v>
      </c>
      <c r="C13" s="178">
        <v>45383</v>
      </c>
      <c r="D13" s="179">
        <v>45413</v>
      </c>
      <c r="E13" s="178">
        <v>45444</v>
      </c>
      <c r="F13" s="179">
        <v>45474</v>
      </c>
      <c r="G13" s="178">
        <v>45505</v>
      </c>
      <c r="H13" s="179">
        <v>45536</v>
      </c>
      <c r="I13" s="178">
        <v>45566</v>
      </c>
      <c r="J13" s="179">
        <v>45597</v>
      </c>
      <c r="K13" s="178">
        <v>45627</v>
      </c>
      <c r="L13" s="179">
        <v>45658</v>
      </c>
      <c r="M13" s="178">
        <v>45689</v>
      </c>
      <c r="N13" s="179">
        <v>45717</v>
      </c>
      <c r="O13" s="71" t="s">
        <v>80</v>
      </c>
      <c r="P13" s="72" t="s">
        <v>83</v>
      </c>
      <c r="Q13" s="95" t="s">
        <v>84</v>
      </c>
      <c r="R13" s="166" t="s">
        <v>85</v>
      </c>
      <c r="S13" s="166" t="s">
        <v>86</v>
      </c>
    </row>
    <row r="14" spans="1:20" ht="15" customHeight="1" thickBot="1" x14ac:dyDescent="0.4">
      <c r="A14" s="73" t="s">
        <v>87</v>
      </c>
      <c r="B14" s="74">
        <v>4200</v>
      </c>
      <c r="C14" s="91">
        <f>SUMIFS('2025-2026'!$R3:$R120,'2025-2026'!$A3:$A120,"&gt;="&amp;C$2,'2025-2026'!$A3:$A120,"&lt;="&amp;EOMONTH(C2,0))</f>
        <v>349.94</v>
      </c>
      <c r="D14" s="91">
        <f>SUMIFS('2025-2026'!$R3:$R120,'2025-2026'!$A3:$A120,"&gt;="&amp;D$2,'2025-2026'!$A3:$A120,"&lt;="&amp;EOMONTH(D2,0))</f>
        <v>349.94</v>
      </c>
      <c r="E14" s="91">
        <f>SUMIFS('2025-2026'!$R3:$R120,'2025-2026'!$A3:$A120,"&gt;="&amp;E$2,'2025-2026'!$A3:$A120,"&lt;="&amp;EOMONTH(E2,0))</f>
        <v>349.94</v>
      </c>
      <c r="F14" s="91">
        <f>SUMIFS('2025-2026'!$R3:$R120,'2025-2026'!$A3:$A120,"&gt;="&amp;F$2,'2025-2026'!$A3:$A120,"&lt;="&amp;EOMONTH(F2,0))</f>
        <v>349.94</v>
      </c>
      <c r="G14" s="91">
        <f>SUMIFS('2025-2026'!$R3:$R120,'2025-2026'!$A3:$A120,"&gt;="&amp;G$2,'2025-2026'!$A3:$A120,"&lt;="&amp;EOMONTH(G2,0))</f>
        <v>400.26</v>
      </c>
      <c r="H14" s="91">
        <f>SUMIFS('2025-2026'!$R3:$R120,'2025-2026'!$A3:$A120,"&gt;="&amp;H$2,'2025-2026'!$A3:$A120,"&lt;="&amp;EOMONTH(H2,0))</f>
        <v>363.5</v>
      </c>
      <c r="I14" s="91">
        <f>SUMIFS('2025-2026'!$R3:$R120,'2025-2026'!$A3:$A120,"&gt;="&amp;I$2,'2025-2026'!$A3:$A120,"&lt;="&amp;EOMONTH(I2,0))</f>
        <v>0</v>
      </c>
      <c r="J14" s="91">
        <f>SUMIFS('2025-2026'!$R3:$R120,'2025-2026'!$A3:$A120,"&gt;="&amp;J$2,'2025-2026'!$A3:$A120,"&lt;="&amp;EOMONTH(J2,0))</f>
        <v>0</v>
      </c>
      <c r="K14" s="91">
        <f>SUMIFS('2025-2026'!$R3:$R120,'2025-2026'!$A3:$A120,"&gt;="&amp;K$2,'2025-2026'!$A3:$A120,"&lt;="&amp;EOMONTH(K2,0))</f>
        <v>0</v>
      </c>
      <c r="L14" s="91">
        <f>SUMIFS('2025-2026'!$R3:$R120,'2025-2026'!$A3:$A120,"&gt;="&amp;L$2,'2025-2026'!$A3:$A120,"&lt;="&amp;EOMONTH(L2,0))</f>
        <v>0</v>
      </c>
      <c r="M14" s="91">
        <f>SUMIFS('2025-2026'!$R3:$R120,'2025-2026'!$A3:$A120,"&gt;="&amp;M$2,'2025-2026'!$A3:$A120,"&lt;="&amp;EOMONTH(M2,0))</f>
        <v>0</v>
      </c>
      <c r="N14" s="91">
        <f>SUMIFS('2025-2026'!$R3:$R120,'2025-2026'!$A3:$A120,"&gt;="&amp;N$2,'2025-2026'!$A3:$A120,"&lt;="&amp;EOMONTH(N2,0))</f>
        <v>0</v>
      </c>
      <c r="O14" s="64">
        <f>SUM(C14:N14)</f>
        <v>2163.52</v>
      </c>
      <c r="P14" s="75">
        <f>B14-O14</f>
        <v>2036.48</v>
      </c>
      <c r="Q14" s="96"/>
      <c r="R14" s="167">
        <v>0</v>
      </c>
      <c r="S14" s="167">
        <f>SUM(P14:R14)</f>
        <v>2036.48</v>
      </c>
    </row>
    <row r="15" spans="1:20" ht="15" customHeight="1" thickBot="1" x14ac:dyDescent="0.4">
      <c r="A15" s="73" t="s">
        <v>19</v>
      </c>
      <c r="B15" s="74">
        <v>100</v>
      </c>
      <c r="C15" s="91">
        <f>SUMIFS('2025-2026'!$S3:$S120,'2025-2026'!$A3:$A120,"&gt;="&amp;C$2,'2025-2026'!$A3:$A120,"&lt;="&amp;EOMONTH(C2,0))</f>
        <v>0</v>
      </c>
      <c r="D15" s="91">
        <f>SUMIFS('2025-2026'!$S3:$S120,'2025-2026'!$A3:$A120,"&gt;="&amp;D$2,'2025-2026'!$A3:$A120,"&lt;="&amp;EOMONTH(D2,0))</f>
        <v>0</v>
      </c>
      <c r="E15" s="91">
        <f>SUMIFS('2025-2026'!$S3:$S120,'2025-2026'!$A3:$A120,"&gt;="&amp;E$2,'2025-2026'!$A3:$A120,"&lt;="&amp;EOMONTH(E2,0))</f>
        <v>0</v>
      </c>
      <c r="F15" s="91">
        <f>SUMIFS('2025-2026'!$S3:$S120,'2025-2026'!$A3:$A120,"&gt;="&amp;F$2,'2025-2026'!$A3:$A120,"&lt;="&amp;EOMONTH(F2,0))</f>
        <v>0</v>
      </c>
      <c r="G15" s="91">
        <f>SUMIFS('2025-2026'!$S3:$S120,'2025-2026'!$A3:$A120,"&gt;="&amp;G$2,'2025-2026'!$A3:$A120,"&lt;="&amp;EOMONTH(G2,0))</f>
        <v>0</v>
      </c>
      <c r="H15" s="91">
        <f>SUMIFS('2025-2026'!$S3:$S120,'2025-2026'!$A3:$A120,"&gt;="&amp;H$2,'2025-2026'!$A3:$A120,"&lt;="&amp;EOMONTH(H2,0))</f>
        <v>0</v>
      </c>
      <c r="I15" s="91">
        <f>SUMIFS('2025-2026'!$S3:$S120,'2025-2026'!$A3:$A120,"&gt;="&amp;I$2,'2025-2026'!$A3:$A120,"&lt;="&amp;EOMONTH(I2,0))</f>
        <v>0</v>
      </c>
      <c r="J15" s="91">
        <f>SUMIFS('2025-2026'!$S3:$S120,'2025-2026'!$A3:$A120,"&gt;="&amp;J$2,'2025-2026'!$A3:$A120,"&lt;="&amp;EOMONTH(J2,0))</f>
        <v>0</v>
      </c>
      <c r="K15" s="91">
        <f>SUMIFS('2025-2026'!$S3:$S120,'2025-2026'!$A3:$A120,"&gt;="&amp;K$2,'2025-2026'!$A3:$A120,"&lt;="&amp;EOMONTH(K2,0))</f>
        <v>0</v>
      </c>
      <c r="L15" s="91">
        <f>SUMIFS('2025-2026'!$S3:$S120,'2025-2026'!$A3:$A120,"&gt;="&amp;L$2,'2025-2026'!$A3:$A120,"&lt;="&amp;EOMONTH(L2,0))</f>
        <v>0</v>
      </c>
      <c r="M15" s="91">
        <f>SUMIFS('2025-2026'!$S3:$S120,'2025-2026'!$A3:$A120,"&gt;="&amp;M$2,'2025-2026'!$A3:$A120,"&lt;="&amp;EOMONTH(M2,0))</f>
        <v>0</v>
      </c>
      <c r="N15" s="91">
        <f>SUMIFS('2025-2026'!$S3:$S120,'2025-2026'!$A3:$A120,"&gt;="&amp;N$2,'2025-2026'!$A3:$A120,"&lt;="&amp;EOMONTH(N2,0))</f>
        <v>0</v>
      </c>
      <c r="O15" s="64">
        <f t="shared" ref="O15:O35" si="1">SUM(C15:N15)</f>
        <v>0</v>
      </c>
      <c r="P15" s="75">
        <f t="shared" ref="P15:P35" si="2">B15-O15</f>
        <v>100</v>
      </c>
      <c r="Q15" s="96"/>
      <c r="R15" s="167">
        <v>867.8900000000001</v>
      </c>
      <c r="S15" s="167">
        <f t="shared" ref="S15:S35" si="3">SUM(P15:R15)</f>
        <v>967.8900000000001</v>
      </c>
    </row>
    <row r="16" spans="1:20" ht="15" customHeight="1" thickBot="1" x14ac:dyDescent="0.4">
      <c r="A16" s="73" t="s">
        <v>20</v>
      </c>
      <c r="B16" s="74">
        <v>200</v>
      </c>
      <c r="C16" s="91">
        <f>SUMIFS('2025-2026'!$T3:$T120,'2025-2026'!$A3:$A120,"&gt;="&amp;C$2,'2025-2026'!$A3:$A120,"&lt;="&amp;EOMONTH(C2,0))</f>
        <v>0</v>
      </c>
      <c r="D16" s="91">
        <f>SUMIFS('2025-2026'!$T3:$T120,'2025-2026'!$A3:$A120,"&gt;="&amp;D$2,'2025-2026'!$A3:$A120,"&lt;="&amp;EOMONTH(D2,0))</f>
        <v>0</v>
      </c>
      <c r="E16" s="91">
        <f>SUMIFS('2025-2026'!$T3:$T120,'2025-2026'!$A3:$A120,"&gt;="&amp;E$2,'2025-2026'!$A3:$A120,"&lt;="&amp;EOMONTH(E2,0))</f>
        <v>0</v>
      </c>
      <c r="F16" s="91">
        <f>SUMIFS('2025-2026'!$T3:$T120,'2025-2026'!$A3:$A120,"&gt;="&amp;F$2,'2025-2026'!$A3:$A120,"&lt;="&amp;EOMONTH(F2,0))</f>
        <v>0</v>
      </c>
      <c r="G16" s="91">
        <f>SUMIFS('2025-2026'!$T3:$T120,'2025-2026'!$A3:$A120,"&gt;="&amp;G$2,'2025-2026'!$A3:$A120,"&lt;="&amp;EOMONTH(G2,0))</f>
        <v>0</v>
      </c>
      <c r="H16" s="91">
        <f>SUMIFS('2025-2026'!$T3:$T120,'2025-2026'!$A3:$A120,"&gt;="&amp;H$2,'2025-2026'!$A3:$A120,"&lt;="&amp;EOMONTH(H2,0))</f>
        <v>0</v>
      </c>
      <c r="I16" s="91">
        <f>SUMIFS('2025-2026'!$T3:$T120,'2025-2026'!$A3:$A120,"&gt;="&amp;I$2,'2025-2026'!$A3:$A120,"&lt;="&amp;EOMONTH(I2,0))</f>
        <v>0</v>
      </c>
      <c r="J16" s="91">
        <f>SUMIFS('2025-2026'!$T3:$T120,'2025-2026'!$A3:$A120,"&gt;="&amp;J$2,'2025-2026'!$A3:$A120,"&lt;="&amp;EOMONTH(J2,0))</f>
        <v>0</v>
      </c>
      <c r="K16" s="91">
        <f>SUMIFS('2025-2026'!$T3:$T120,'2025-2026'!$A3:$A120,"&gt;="&amp;K$2,'2025-2026'!$A3:$A120,"&lt;="&amp;EOMONTH(K2,0))</f>
        <v>0</v>
      </c>
      <c r="L16" s="91">
        <f>SUMIFS('2025-2026'!$T3:$T120,'2025-2026'!$A3:$A120,"&gt;="&amp;L$2,'2025-2026'!$A3:$A120,"&lt;="&amp;EOMONTH(L2,0))</f>
        <v>0</v>
      </c>
      <c r="M16" s="91">
        <f>SUMIFS('2025-2026'!$T3:$T120,'2025-2026'!$A3:$A120,"&gt;="&amp;M$2,'2025-2026'!$A3:$A120,"&lt;="&amp;EOMONTH(M2,0))</f>
        <v>0</v>
      </c>
      <c r="N16" s="91">
        <f>SUMIFS('2025-2026'!$T3:$T120,'2025-2026'!$A3:$A120,"&gt;="&amp;N$2,'2025-2026'!$A3:$A120,"&lt;="&amp;EOMONTH(N2,0))</f>
        <v>0</v>
      </c>
      <c r="O16" s="64">
        <f t="shared" si="1"/>
        <v>0</v>
      </c>
      <c r="P16" s="75">
        <f t="shared" si="2"/>
        <v>200</v>
      </c>
      <c r="Q16" s="96"/>
      <c r="R16" s="167">
        <v>0</v>
      </c>
      <c r="S16" s="167">
        <f t="shared" si="3"/>
        <v>200</v>
      </c>
      <c r="T16" t="s">
        <v>88</v>
      </c>
    </row>
    <row r="17" spans="1:19" ht="15" customHeight="1" thickBot="1" x14ac:dyDescent="0.4">
      <c r="A17" s="73" t="s">
        <v>21</v>
      </c>
      <c r="B17" s="74">
        <v>312</v>
      </c>
      <c r="C17" s="91">
        <f>SUMIFS('2025-2026'!$U3:$U120,'2025-2026'!$A3:$A120,"&gt;="&amp;C$2,'2025-2026'!$A3:$A120,"&lt;="&amp;EOMONTH(C2,0))</f>
        <v>26</v>
      </c>
      <c r="D17" s="91">
        <f>SUMIFS('2025-2026'!$U3:$U120,'2025-2026'!$A3:$A120,"&gt;="&amp;D$2,'2025-2026'!$A3:$A120,"&lt;="&amp;EOMONTH(D2,0))</f>
        <v>26</v>
      </c>
      <c r="E17" s="91">
        <f>SUMIFS('2025-2026'!$U3:$U120,'2025-2026'!$A3:$A120,"&gt;="&amp;E$2,'2025-2026'!$A3:$A120,"&lt;="&amp;EOMONTH(E2,0))</f>
        <v>26</v>
      </c>
      <c r="F17" s="91">
        <f>SUMIFS('2025-2026'!$U3:$U120,'2025-2026'!$A3:$A120,"&gt;="&amp;F$2,'2025-2026'!$A3:$A120,"&lt;="&amp;EOMONTH(F2,0))</f>
        <v>26</v>
      </c>
      <c r="G17" s="91">
        <f>SUMIFS('2025-2026'!$U3:$U120,'2025-2026'!$A3:$A120,"&gt;="&amp;G$2,'2025-2026'!$A3:$A120,"&lt;="&amp;EOMONTH(G2,0))</f>
        <v>26</v>
      </c>
      <c r="H17" s="91">
        <f>SUMIFS('2025-2026'!$U3:$U120,'2025-2026'!$A3:$A120,"&gt;="&amp;H$2,'2025-2026'!$A3:$A120,"&lt;="&amp;EOMONTH(H2,0))</f>
        <v>26</v>
      </c>
      <c r="I17" s="91">
        <f>SUMIFS('2025-2026'!$U3:$U120,'2025-2026'!$A3:$A120,"&gt;="&amp;I$2,'2025-2026'!$A3:$A120,"&lt;="&amp;EOMONTH(I2,0))</f>
        <v>0</v>
      </c>
      <c r="J17" s="91">
        <f>SUMIFS('2025-2026'!$U3:$U120,'2025-2026'!$A3:$A120,"&gt;="&amp;J$2,'2025-2026'!$A3:$A120,"&lt;="&amp;EOMONTH(J2,0))</f>
        <v>0</v>
      </c>
      <c r="K17" s="91">
        <f>SUMIFS('2025-2026'!$U3:$U120,'2025-2026'!$A3:$A120,"&gt;="&amp;K$2,'2025-2026'!$A3:$A120,"&lt;="&amp;EOMONTH(K2,0))</f>
        <v>0</v>
      </c>
      <c r="L17" s="91">
        <f>SUMIFS('2025-2026'!$U3:$U120,'2025-2026'!$A3:$A120,"&gt;="&amp;L$2,'2025-2026'!$A3:$A120,"&lt;="&amp;EOMONTH(L2,0))</f>
        <v>0</v>
      </c>
      <c r="M17" s="91">
        <f>SUMIFS('2025-2026'!$U3:$U120,'2025-2026'!$A3:$A120,"&gt;="&amp;M$2,'2025-2026'!$A3:$A120,"&lt;="&amp;EOMONTH(M2,0))</f>
        <v>0</v>
      </c>
      <c r="N17" s="91">
        <f>SUMIFS('2025-2026'!$U3:$U120,'2025-2026'!$A3:$A120,"&gt;="&amp;N$2,'2025-2026'!$A3:$A120,"&lt;="&amp;EOMONTH(N2,0))</f>
        <v>0</v>
      </c>
      <c r="O17" s="64">
        <f t="shared" si="1"/>
        <v>156</v>
      </c>
      <c r="P17" s="75">
        <f t="shared" si="2"/>
        <v>156</v>
      </c>
      <c r="Q17" s="96"/>
      <c r="R17" s="167">
        <v>0</v>
      </c>
      <c r="S17" s="167">
        <f t="shared" si="3"/>
        <v>156</v>
      </c>
    </row>
    <row r="18" spans="1:19" ht="15" customHeight="1" thickBot="1" x14ac:dyDescent="0.4">
      <c r="A18" s="73" t="s">
        <v>22</v>
      </c>
      <c r="B18" s="74">
        <v>180</v>
      </c>
      <c r="C18" s="91">
        <f>SUMIFS('2025-2026'!$V3:$V120,'2025-2026'!$A3:$A120,"&gt;="&amp;C$2,'2025-2026'!$A3:$A120,"&lt;="&amp;EOMONTH(C2,0))</f>
        <v>11.45</v>
      </c>
      <c r="D18" s="91">
        <f>SUMIFS('2025-2026'!$V3:$V120,'2025-2026'!$A3:$A120,"&gt;="&amp;D$2,'2025-2026'!$A3:$A120,"&lt;="&amp;EOMONTH(D2,0))</f>
        <v>11.45</v>
      </c>
      <c r="E18" s="91">
        <f>SUMIFS('2025-2026'!$V3:$V120,'2025-2026'!$A3:$A120,"&gt;="&amp;E$2,'2025-2026'!$A3:$A120,"&lt;="&amp;EOMONTH(E2,0))</f>
        <v>22.9</v>
      </c>
      <c r="F18" s="91">
        <f>SUMIFS('2025-2026'!$V3:$V120,'2025-2026'!$A3:$A120,"&gt;="&amp;F$2,'2025-2026'!$A3:$A120,"&lt;="&amp;EOMONTH(F2,0))</f>
        <v>11.45</v>
      </c>
      <c r="G18" s="91">
        <f>SUMIFS('2025-2026'!$V3:$V120,'2025-2026'!$A3:$A120,"&gt;="&amp;G$2,'2025-2026'!$A3:$A120,"&lt;="&amp;EOMONTH(G2,0))</f>
        <v>14.79</v>
      </c>
      <c r="H18" s="91">
        <f>SUMIFS('2025-2026'!$V3:$V120,'2025-2026'!$A3:$A120,"&gt;="&amp;H$2,'2025-2026'!$A3:$A120,"&lt;="&amp;EOMONTH(H2,0))</f>
        <v>11.45</v>
      </c>
      <c r="I18" s="91">
        <f>SUMIFS('2025-2026'!$V3:$V120,'2025-2026'!$A3:$A120,"&gt;="&amp;I$2,'2025-2026'!$A3:$A120,"&lt;="&amp;EOMONTH(I2,0))</f>
        <v>0</v>
      </c>
      <c r="J18" s="91">
        <f>SUMIFS('2025-2026'!$V3:$V120,'2025-2026'!$A3:$A120,"&gt;="&amp;J$2,'2025-2026'!$A3:$A120,"&lt;="&amp;EOMONTH(J2,0))</f>
        <v>0</v>
      </c>
      <c r="K18" s="91">
        <f>SUMIFS('2025-2026'!$V3:$V120,'2025-2026'!$A3:$A120,"&gt;="&amp;K$2,'2025-2026'!$A3:$A120,"&lt;="&amp;EOMONTH(K2,0))</f>
        <v>0</v>
      </c>
      <c r="L18" s="91">
        <f>SUMIFS('2025-2026'!$V3:$V120,'2025-2026'!$A3:$A120,"&gt;="&amp;L$2,'2025-2026'!$A3:$A120,"&lt;="&amp;EOMONTH(L2,0))</f>
        <v>0</v>
      </c>
      <c r="M18" s="91">
        <f>SUMIFS('2025-2026'!$V3:$V120,'2025-2026'!$A3:$A120,"&gt;="&amp;M$2,'2025-2026'!$A3:$A120,"&lt;="&amp;EOMONTH(M2,0))</f>
        <v>0</v>
      </c>
      <c r="N18" s="91">
        <f>SUMIFS('2025-2026'!$V3:$V120,'2025-2026'!$A3:$A120,"&gt;="&amp;N$2,'2025-2026'!$A3:$A120,"&lt;="&amp;EOMONTH(N2,0))</f>
        <v>0</v>
      </c>
      <c r="O18" s="64">
        <f t="shared" si="1"/>
        <v>83.49</v>
      </c>
      <c r="P18" s="75">
        <f t="shared" si="2"/>
        <v>96.51</v>
      </c>
      <c r="Q18" s="96"/>
      <c r="R18" s="167">
        <v>227.72000000000003</v>
      </c>
      <c r="S18" s="167">
        <f t="shared" si="3"/>
        <v>324.23</v>
      </c>
    </row>
    <row r="19" spans="1:19" ht="15" customHeight="1" thickBot="1" x14ac:dyDescent="0.4">
      <c r="A19" s="73" t="s">
        <v>23</v>
      </c>
      <c r="B19" s="74">
        <v>50</v>
      </c>
      <c r="C19" s="91">
        <f>SUMIFS('2025-2026'!$W3:$W120,'2025-2026'!$A3:$A120,"&gt;="&amp;C$2,'2025-2026'!$A3:$A120,"&lt;="&amp;EOMONTH(C2,0))</f>
        <v>0</v>
      </c>
      <c r="D19" s="91">
        <f>SUMIFS('2025-2026'!$W3:$W120,'2025-2026'!$A3:$A120,"&gt;="&amp;D$2,'2025-2026'!$A3:$A120,"&lt;="&amp;EOMONTH(D2,0))</f>
        <v>0</v>
      </c>
      <c r="E19" s="91">
        <f>SUMIFS('2025-2026'!$W3:$W120,'2025-2026'!$A3:$A120,"&gt;="&amp;E$2,'2025-2026'!$A3:$A120,"&lt;="&amp;EOMONTH(E2,0))</f>
        <v>0</v>
      </c>
      <c r="F19" s="91">
        <f>SUMIFS('2025-2026'!$W3:$W120,'2025-2026'!$A3:$A120,"&gt;="&amp;F$2,'2025-2026'!$A3:$A120,"&lt;="&amp;EOMONTH(F2,0))</f>
        <v>0</v>
      </c>
      <c r="G19" s="91">
        <f>SUMIFS('2025-2026'!$W3:$W120,'2025-2026'!$A3:$A120,"&gt;="&amp;G$2,'2025-2026'!$A3:$A120,"&lt;="&amp;EOMONTH(G2,0))</f>
        <v>0</v>
      </c>
      <c r="H19" s="91">
        <f>SUMIFS('2025-2026'!$W3:$W120,'2025-2026'!$A3:$A120,"&gt;="&amp;H$2,'2025-2026'!$A3:$A120,"&lt;="&amp;EOMONTH(H2,0))</f>
        <v>0</v>
      </c>
      <c r="I19" s="91">
        <f>SUMIFS('2025-2026'!$W3:$W120,'2025-2026'!$A3:$A120,"&gt;="&amp;I$2,'2025-2026'!$A3:$A120,"&lt;="&amp;EOMONTH(I2,0))</f>
        <v>0</v>
      </c>
      <c r="J19" s="91">
        <f>SUMIFS('2025-2026'!$W3:$W120,'2025-2026'!$A3:$A120,"&gt;="&amp;J$2,'2025-2026'!$A3:$A120,"&lt;="&amp;EOMONTH(J2,0))</f>
        <v>0</v>
      </c>
      <c r="K19" s="91">
        <f>SUMIFS('2025-2026'!$W3:$W120,'2025-2026'!$A3:$A120,"&gt;="&amp;K$2,'2025-2026'!$A3:$A120,"&lt;="&amp;EOMONTH(K2,0))</f>
        <v>0</v>
      </c>
      <c r="L19" s="91">
        <f>SUMIFS('2025-2026'!$W3:$W120,'2025-2026'!$A3:$A120,"&gt;="&amp;L$2,'2025-2026'!$A3:$A120,"&lt;="&amp;EOMONTH(L2,0))</f>
        <v>0</v>
      </c>
      <c r="M19" s="91">
        <f>SUMIFS('2025-2026'!$W3:$W120,'2025-2026'!$A3:$A120,"&gt;="&amp;M$2,'2025-2026'!$A3:$A120,"&lt;="&amp;EOMONTH(M2,0))</f>
        <v>0</v>
      </c>
      <c r="N19" s="91">
        <f>SUMIFS('2025-2026'!$W3:$W120,'2025-2026'!$A3:$A120,"&gt;="&amp;N$2,'2025-2026'!$A3:$A120,"&lt;="&amp;EOMONTH(N2,0))</f>
        <v>0</v>
      </c>
      <c r="O19" s="64">
        <f t="shared" si="1"/>
        <v>0</v>
      </c>
      <c r="P19" s="75">
        <f t="shared" si="2"/>
        <v>50</v>
      </c>
      <c r="Q19" s="96"/>
      <c r="R19" s="167">
        <v>201.82</v>
      </c>
      <c r="S19" s="167">
        <f t="shared" si="3"/>
        <v>251.82</v>
      </c>
    </row>
    <row r="20" spans="1:19" ht="15" customHeight="1" thickBot="1" x14ac:dyDescent="0.4">
      <c r="A20" s="77" t="s">
        <v>24</v>
      </c>
      <c r="B20" s="74">
        <v>100</v>
      </c>
      <c r="C20" s="91">
        <f>SUMIFS('2025-2026'!$X3:$X120,'2025-2026'!$A3:$A120,"&gt;="&amp;C$2,'2025-2026'!$A3:$A120,"&lt;="&amp;EOMONTH(C2,0))</f>
        <v>0</v>
      </c>
      <c r="D20" s="91">
        <f>SUMIFS('2025-2026'!$X3:$X120,'2025-2026'!$A3:$A120,"&gt;="&amp;D$2,'2025-2026'!$A3:$A120,"&lt;="&amp;EOMONTH(D2,0))</f>
        <v>0</v>
      </c>
      <c r="E20" s="91">
        <f>SUMIFS('2025-2026'!$X3:$X120,'2025-2026'!$A3:$A120,"&gt;="&amp;E$2,'2025-2026'!$A3:$A120,"&lt;="&amp;EOMONTH(E2,0))</f>
        <v>0</v>
      </c>
      <c r="F20" s="91">
        <f>SUMIFS('2025-2026'!$X3:$X120,'2025-2026'!$A3:$A120,"&gt;="&amp;F$2,'2025-2026'!$A3:$A120,"&lt;="&amp;EOMONTH(F2,0))</f>
        <v>70.83</v>
      </c>
      <c r="G20" s="91">
        <f>SUMIFS('2025-2026'!$X3:$X120,'2025-2026'!$A3:$A120,"&gt;="&amp;G$2,'2025-2026'!$A3:$A120,"&lt;="&amp;EOMONTH(G2,0))</f>
        <v>0</v>
      </c>
      <c r="H20" s="91">
        <f>SUMIFS('2025-2026'!$X3:$X120,'2025-2026'!$A3:$A120,"&gt;="&amp;H$2,'2025-2026'!$A3:$A120,"&lt;="&amp;EOMONTH(H2,0))</f>
        <v>0</v>
      </c>
      <c r="I20" s="91">
        <f>SUMIFS('2025-2026'!$X3:$X120,'2025-2026'!$A3:$A120,"&gt;="&amp;I$2,'2025-2026'!$A3:$A120,"&lt;="&amp;EOMONTH(I2,0))</f>
        <v>0</v>
      </c>
      <c r="J20" s="91">
        <f>SUMIFS('2025-2026'!$X3:$X120,'2025-2026'!$A3:$A120,"&gt;="&amp;J$2,'2025-2026'!$A3:$A120,"&lt;="&amp;EOMONTH(J2,0))</f>
        <v>0</v>
      </c>
      <c r="K20" s="91">
        <f>SUMIFS('2025-2026'!$X3:$X120,'2025-2026'!$A3:$A120,"&gt;="&amp;K$2,'2025-2026'!$A3:$A120,"&lt;="&amp;EOMONTH(K2,0))</f>
        <v>0</v>
      </c>
      <c r="L20" s="91">
        <f>SUMIFS('2025-2026'!$X3:$X120,'2025-2026'!$A3:$A120,"&gt;="&amp;L$2,'2025-2026'!$A3:$A120,"&lt;="&amp;EOMONTH(L2,0))</f>
        <v>0</v>
      </c>
      <c r="M20" s="91">
        <f>SUMIFS('2025-2026'!$X3:$X120,'2025-2026'!$A3:$A120,"&gt;="&amp;M$2,'2025-2026'!$A3:$A120,"&lt;="&amp;EOMONTH(M2,0))</f>
        <v>0</v>
      </c>
      <c r="N20" s="91">
        <f>SUMIFS('2025-2026'!$X3:$X120,'2025-2026'!$A3:$A120,"&gt;="&amp;N$2,'2025-2026'!$A3:$A120,"&lt;="&amp;EOMONTH(N2,0))</f>
        <v>0</v>
      </c>
      <c r="O20" s="64">
        <f t="shared" si="1"/>
        <v>70.83</v>
      </c>
      <c r="P20" s="75">
        <f t="shared" si="2"/>
        <v>29.17</v>
      </c>
      <c r="Q20" s="96"/>
      <c r="R20" s="167">
        <v>0</v>
      </c>
      <c r="S20" s="167">
        <f t="shared" si="3"/>
        <v>29.17</v>
      </c>
    </row>
    <row r="21" spans="1:19" ht="15" customHeight="1" thickBot="1" x14ac:dyDescent="0.4">
      <c r="A21" s="77" t="s">
        <v>25</v>
      </c>
      <c r="B21" s="74">
        <v>350</v>
      </c>
      <c r="C21" s="91">
        <f>SUMIFS('2025-2026'!$Y3:$Y120,'2025-2026'!$A3:$A120,"&gt;="&amp;C$2,'2025-2026'!$A3:$A120,"&lt;="&amp;EOMONTH(C2,0))</f>
        <v>0</v>
      </c>
      <c r="D21" s="91">
        <f>SUMIFS('2025-2026'!$Y3:$Y120,'2025-2026'!$A3:$A120,"&gt;="&amp;D$2,'2025-2026'!$A3:$A120,"&lt;="&amp;EOMONTH(D2,0))</f>
        <v>0</v>
      </c>
      <c r="E21" s="91">
        <f>SUMIFS('2025-2026'!$Y3:$Y120,'2025-2026'!$A3:$A120,"&gt;="&amp;E$2,'2025-2026'!$A3:$A120,"&lt;="&amp;EOMONTH(E2,0))</f>
        <v>222.17</v>
      </c>
      <c r="F21" s="91">
        <f>SUMIFS('2025-2026'!$Y3:$Y120,'2025-2026'!$A3:$A120,"&gt;="&amp;F$2,'2025-2026'!$A3:$A120,"&lt;="&amp;EOMONTH(F2,0))</f>
        <v>0</v>
      </c>
      <c r="G21" s="91">
        <f>SUMIFS('2025-2026'!$Y3:$Y120,'2025-2026'!$A3:$A120,"&gt;="&amp;G$2,'2025-2026'!$A3:$A120,"&lt;="&amp;EOMONTH(G2,0))</f>
        <v>0</v>
      </c>
      <c r="H21" s="91">
        <f>SUMIFS('2025-2026'!$Y3:$Y120,'2025-2026'!$A3:$A120,"&gt;="&amp;H$2,'2025-2026'!$A3:$A120,"&lt;="&amp;EOMONTH(H2,0))</f>
        <v>47</v>
      </c>
      <c r="I21" s="91">
        <f>SUMIFS('2025-2026'!$Y3:$Y120,'2025-2026'!$A3:$A120,"&gt;="&amp;I$2,'2025-2026'!$A3:$A120,"&lt;="&amp;EOMONTH(I2,0))</f>
        <v>0</v>
      </c>
      <c r="J21" s="91">
        <f>SUMIFS('2025-2026'!$Y3:$Y120,'2025-2026'!$A3:$A120,"&gt;="&amp;J$2,'2025-2026'!$A3:$A120,"&lt;="&amp;EOMONTH(J2,0))</f>
        <v>0</v>
      </c>
      <c r="K21" s="91">
        <f>SUMIFS('2025-2026'!$Y3:$Y120,'2025-2026'!$A3:$A120,"&gt;="&amp;K$2,'2025-2026'!$A3:$A120,"&lt;="&amp;EOMONTH(K2,0))</f>
        <v>0</v>
      </c>
      <c r="L21" s="91">
        <f>SUMIFS('2025-2026'!$Y3:$Y120,'2025-2026'!$A3:$A120,"&gt;="&amp;L$2,'2025-2026'!$A3:$A120,"&lt;="&amp;EOMONTH(L2,0))</f>
        <v>0</v>
      </c>
      <c r="M21" s="91">
        <f>SUMIFS('2025-2026'!$Y3:$Y120,'2025-2026'!$A3:$A120,"&gt;="&amp;M$2,'2025-2026'!$A3:$A120,"&lt;="&amp;EOMONTH(M2,0))</f>
        <v>0</v>
      </c>
      <c r="N21" s="91">
        <f>SUMIFS('2025-2026'!$Y3:$Y120,'2025-2026'!$A3:$A120,"&gt;="&amp;N$2,'2025-2026'!$A3:$A120,"&lt;="&amp;EOMONTH(N2,0))</f>
        <v>0</v>
      </c>
      <c r="O21" s="64">
        <f t="shared" si="1"/>
        <v>269.16999999999996</v>
      </c>
      <c r="P21" s="75">
        <f t="shared" si="2"/>
        <v>80.830000000000041</v>
      </c>
      <c r="Q21" s="96"/>
      <c r="R21" s="167">
        <v>235.67000000000004</v>
      </c>
      <c r="S21" s="167">
        <f t="shared" si="3"/>
        <v>316.50000000000011</v>
      </c>
    </row>
    <row r="22" spans="1:19" ht="15" customHeight="1" thickBot="1" x14ac:dyDescent="0.4">
      <c r="A22" s="73" t="s">
        <v>89</v>
      </c>
      <c r="B22" s="74">
        <v>265</v>
      </c>
      <c r="C22" s="91">
        <f>SUMIFS('2025-2026'!$Z3:$Z120,'2025-2026'!$A3:$A120,"&gt;="&amp;C$2,'2025-2026'!$A3:$A120,"&lt;="&amp;EOMONTH(C2,0))</f>
        <v>8.5</v>
      </c>
      <c r="D22" s="91">
        <f>SUMIFS('2025-2026'!$Z3:$Z120,'2025-2026'!$A3:$A120,"&gt;="&amp;D$2,'2025-2026'!$A3:$A120,"&lt;="&amp;EOMONTH(D2,0))</f>
        <v>8.5</v>
      </c>
      <c r="E22" s="91">
        <f>SUMIFS('2025-2026'!$Z3:$Z120,'2025-2026'!$A3:$A120,"&gt;="&amp;E$2,'2025-2026'!$A3:$A120,"&lt;="&amp;EOMONTH(E2,0))</f>
        <v>325.20999999999998</v>
      </c>
      <c r="F22" s="91">
        <f>SUMIFS('2025-2026'!$Z3:$Z120,'2025-2026'!$A3:$A120,"&gt;="&amp;F$2,'2025-2026'!$A3:$A120,"&lt;="&amp;EOMONTH(F2,0))</f>
        <v>8.5</v>
      </c>
      <c r="G22" s="91">
        <f>SUMIFS('2025-2026'!$Z3:$Z120,'2025-2026'!$A3:$A120,"&gt;="&amp;G$2,'2025-2026'!$A3:$A120,"&lt;="&amp;EOMONTH(G2,0))</f>
        <v>8.5</v>
      </c>
      <c r="H22" s="91">
        <f>SUMIFS('2025-2026'!$Z3:$Z120,'2025-2026'!$A3:$A120,"&gt;="&amp;H$2,'2025-2026'!$A3:$A120,"&lt;="&amp;EOMONTH(H2,0))</f>
        <v>8.5</v>
      </c>
      <c r="I22" s="91">
        <f>SUMIFS('2025-2026'!$Z3:$Z120,'2025-2026'!$A3:$A120,"&gt;="&amp;I$2,'2025-2026'!$A3:$A120,"&lt;="&amp;EOMONTH(I2,0))</f>
        <v>0</v>
      </c>
      <c r="J22" s="91">
        <f>SUMIFS('2025-2026'!$Z3:$Z120,'2025-2026'!$A3:$A120,"&gt;="&amp;J$2,'2025-2026'!$A3:$A120,"&lt;="&amp;EOMONTH(J2,0))</f>
        <v>0</v>
      </c>
      <c r="K22" s="91">
        <f>SUMIFS('2025-2026'!$Z3:$Z120,'2025-2026'!$A3:$A120,"&gt;="&amp;K$2,'2025-2026'!$A3:$A120,"&lt;="&amp;EOMONTH(K2,0))</f>
        <v>0</v>
      </c>
      <c r="L22" s="91">
        <f>SUMIFS('2025-2026'!$Z3:$Z120,'2025-2026'!$A3:$A120,"&gt;="&amp;L$2,'2025-2026'!$A3:$A120,"&lt;="&amp;EOMONTH(L2,0))</f>
        <v>0</v>
      </c>
      <c r="M22" s="91">
        <f>SUMIFS('2025-2026'!$Z3:$Z120,'2025-2026'!$A3:$A120,"&gt;="&amp;M$2,'2025-2026'!$A3:$A120,"&lt;="&amp;EOMONTH(M2,0))</f>
        <v>0</v>
      </c>
      <c r="N22" s="91">
        <f>SUMIFS('2025-2026'!$Z3:$Z120,'2025-2026'!$A3:$A120,"&gt;="&amp;N$2,'2025-2026'!$A3:$A120,"&lt;="&amp;EOMONTH(N2,0))</f>
        <v>0</v>
      </c>
      <c r="O22" s="64">
        <f t="shared" si="1"/>
        <v>367.71</v>
      </c>
      <c r="P22" s="75">
        <f t="shared" si="2"/>
        <v>-102.70999999999998</v>
      </c>
      <c r="Q22" s="96"/>
      <c r="R22" s="167">
        <v>98.010000000000019</v>
      </c>
      <c r="S22" s="167">
        <f t="shared" si="3"/>
        <v>-4.6999999999999602</v>
      </c>
    </row>
    <row r="23" spans="1:19" ht="15" customHeight="1" thickBot="1" x14ac:dyDescent="0.4">
      <c r="A23" s="73" t="s">
        <v>90</v>
      </c>
      <c r="B23" s="74">
        <v>175</v>
      </c>
      <c r="C23" s="91">
        <f>SUMIFS('2025-2026'!$AA3:$AA120,'2025-2026'!$A3:$A120,"&gt;="&amp;C$2,'2025-2026'!$A3:$A120,"&lt;="&amp;EOMONTH(C2,0))</f>
        <v>0</v>
      </c>
      <c r="D23" s="91">
        <f>SUMIFS('2025-2026'!$AA3:$AA120,'2025-2026'!$A3:$A120,"&gt;="&amp;D$2,'2025-2026'!$A3:$A120,"&lt;="&amp;EOMONTH(D2,0))</f>
        <v>0</v>
      </c>
      <c r="E23" s="91">
        <f>SUMIFS('2025-2026'!$AA3:$AA120,'2025-2026'!$A3:$A120,"&gt;="&amp;E$2,'2025-2026'!$A3:$A120,"&lt;="&amp;EOMONTH(E2,0))</f>
        <v>175</v>
      </c>
      <c r="F23" s="91">
        <f>SUMIFS('2025-2026'!$AA3:$AA120,'2025-2026'!$A3:$A120,"&gt;="&amp;F$2,'2025-2026'!$A3:$A120,"&lt;="&amp;EOMONTH(F2,0))</f>
        <v>0</v>
      </c>
      <c r="G23" s="91">
        <f>SUMIFS('2025-2026'!$AA3:$AA120,'2025-2026'!$A3:$A120,"&gt;="&amp;G$2,'2025-2026'!$A3:$A120,"&lt;="&amp;EOMONTH(G2,0))</f>
        <v>0</v>
      </c>
      <c r="H23" s="91">
        <f>SUMIFS('2025-2026'!$AA3:$AA120,'2025-2026'!$A3:$A120,"&gt;="&amp;H$2,'2025-2026'!$A3:$A120,"&lt;="&amp;EOMONTH(H2,0))</f>
        <v>0</v>
      </c>
      <c r="I23" s="91">
        <f>SUMIFS('2025-2026'!$AA3:$AA120,'2025-2026'!$A3:$A120,"&gt;="&amp;I$2,'2025-2026'!$A3:$A120,"&lt;="&amp;EOMONTH(I2,0))</f>
        <v>0</v>
      </c>
      <c r="J23" s="91">
        <f>SUMIFS('2025-2026'!$AA3:$AA120,'2025-2026'!$A3:$A120,"&gt;="&amp;J$2,'2025-2026'!$A3:$A120,"&lt;="&amp;EOMONTH(J2,0))</f>
        <v>0</v>
      </c>
      <c r="K23" s="91">
        <f>SUMIFS('2025-2026'!$AA3:$AA120,'2025-2026'!$A3:$A120,"&gt;="&amp;K$2,'2025-2026'!$A3:$A120,"&lt;="&amp;EOMONTH(K2,0))</f>
        <v>0</v>
      </c>
      <c r="L23" s="91">
        <f>SUMIFS('2025-2026'!$AA3:$AA120,'2025-2026'!$A3:$A120,"&gt;="&amp;L$2,'2025-2026'!$A3:$A120,"&lt;="&amp;EOMONTH(L2,0))</f>
        <v>0</v>
      </c>
      <c r="M23" s="91">
        <f>SUMIFS('2025-2026'!$AA3:$AA120,'2025-2026'!$A3:$A120,"&gt;="&amp;M$2,'2025-2026'!$A3:$A120,"&lt;="&amp;EOMONTH(M2,0))</f>
        <v>0</v>
      </c>
      <c r="N23" s="91">
        <f>SUMIFS('2025-2026'!$AA3:$AA120,'2025-2026'!$A3:$A120,"&gt;="&amp;N$2,'2025-2026'!$A3:$A120,"&lt;="&amp;EOMONTH(N2,0))</f>
        <v>0</v>
      </c>
      <c r="O23" s="64">
        <f t="shared" si="1"/>
        <v>175</v>
      </c>
      <c r="P23" s="75">
        <f t="shared" si="2"/>
        <v>0</v>
      </c>
      <c r="Q23" s="96"/>
      <c r="R23" s="167">
        <v>120</v>
      </c>
      <c r="S23" s="167">
        <f t="shared" si="3"/>
        <v>120</v>
      </c>
    </row>
    <row r="24" spans="1:19" ht="15" customHeight="1" thickBot="1" x14ac:dyDescent="0.4">
      <c r="A24" s="77" t="s">
        <v>28</v>
      </c>
      <c r="B24" s="78">
        <v>250</v>
      </c>
      <c r="C24" s="92">
        <f>SUMIFS('2025-2026'!$AB3:$AB120,'2025-2026'!$A3:$A120,"&gt;="&amp;C$2,'2025-2026'!$A3:$A120,"&lt;="&amp;EOMONTH(C2,0))</f>
        <v>0</v>
      </c>
      <c r="D24" s="92">
        <f>SUMIFS('2025-2026'!$AB3:$AB120,'2025-2026'!$A3:$A120,"&gt;="&amp;D$2,'2025-2026'!$A3:$A120,"&lt;="&amp;EOMONTH(D2,0))</f>
        <v>0</v>
      </c>
      <c r="E24" s="92">
        <f>SUMIFS('2025-2026'!$AB3:$AB120,'2025-2026'!$A3:$A120,"&gt;="&amp;E$2,'2025-2026'!$A3:$A120,"&lt;="&amp;EOMONTH(E2,0))</f>
        <v>0</v>
      </c>
      <c r="F24" s="92">
        <f>SUMIFS('2025-2026'!$AB3:$AB120,'2025-2026'!$A3:$A120,"&gt;="&amp;F$2,'2025-2026'!$A3:$A120,"&lt;="&amp;EOMONTH(F2,0))</f>
        <v>228</v>
      </c>
      <c r="G24" s="92">
        <f>SUMIFS('2025-2026'!$AB3:$AB120,'2025-2026'!$A3:$A120,"&gt;="&amp;G$2,'2025-2026'!$A3:$A120,"&lt;="&amp;EOMONTH(G2,0))</f>
        <v>403.2</v>
      </c>
      <c r="H24" s="92">
        <f>SUMIFS('2025-2026'!$AB3:$AB120,'2025-2026'!$A3:$A120,"&gt;="&amp;H$2,'2025-2026'!$A3:$A120,"&lt;="&amp;EOMONTH(H2,0))</f>
        <v>0</v>
      </c>
      <c r="I24" s="92">
        <f>SUMIFS('2025-2026'!$AB3:$AB120,'2025-2026'!$A3:$A120,"&gt;="&amp;I$2,'2025-2026'!$A3:$A120,"&lt;="&amp;EOMONTH(I2,0))</f>
        <v>0</v>
      </c>
      <c r="J24" s="92">
        <f>SUMIFS('2025-2026'!$AB3:$AB120,'2025-2026'!$A3:$A120,"&gt;="&amp;J$2,'2025-2026'!$A3:$A120,"&lt;="&amp;EOMONTH(J2,0))</f>
        <v>0</v>
      </c>
      <c r="K24" s="92">
        <f>SUMIFS('2025-2026'!$AB3:$AB120,'2025-2026'!$A3:$A120,"&gt;="&amp;K$2,'2025-2026'!$A3:$A120,"&lt;="&amp;EOMONTH(K2,0))</f>
        <v>0</v>
      </c>
      <c r="L24" s="92">
        <f>SUMIFS('2025-2026'!$AB3:$AB120,'2025-2026'!$A3:$A120,"&gt;="&amp;L$2,'2025-2026'!$A3:$A120,"&lt;="&amp;EOMONTH(L2,0))</f>
        <v>0</v>
      </c>
      <c r="M24" s="92">
        <f>SUMIFS('2025-2026'!$AB3:$AB120,'2025-2026'!$A3:$A120,"&gt;="&amp;M$2,'2025-2026'!$A3:$A120,"&lt;="&amp;EOMONTH(M2,0))</f>
        <v>0</v>
      </c>
      <c r="N24" s="92">
        <f>SUMIFS('2025-2026'!$AB3:$AB120,'2025-2026'!$A3:$A120,"&gt;="&amp;N$2,'2025-2026'!$A3:$A120,"&lt;="&amp;EOMONTH(N2,0))</f>
        <v>0</v>
      </c>
      <c r="O24" s="64">
        <f>SUM(C24:N24)</f>
        <v>631.20000000000005</v>
      </c>
      <c r="P24" s="75">
        <f>B24-O24</f>
        <v>-381.20000000000005</v>
      </c>
      <c r="Q24" s="96"/>
      <c r="R24" s="167">
        <v>90.470000000000027</v>
      </c>
      <c r="S24" s="167">
        <f>SUM(P24:R24)</f>
        <v>-290.73</v>
      </c>
    </row>
    <row r="25" spans="1:19" ht="15" customHeight="1" thickBot="1" x14ac:dyDescent="0.4">
      <c r="A25" s="73" t="s">
        <v>29</v>
      </c>
      <c r="B25" s="74">
        <v>550</v>
      </c>
      <c r="C25" s="91">
        <f>SUMIFS('2025-2026'!$AC3:$AC120,'2025-2026'!$A3:$A120,"&gt;="&amp;C$2,'2025-2026'!$A3:$A120,"&lt;="&amp;EOMONTH(C2,0))</f>
        <v>0</v>
      </c>
      <c r="D25" s="91">
        <f>SUMIFS('2025-2026'!$AC3:$AC120,'2025-2026'!$A3:$A120,"&gt;="&amp;D$2,'2025-2026'!$A3:$A120,"&lt;="&amp;EOMONTH(D2,0))</f>
        <v>0</v>
      </c>
      <c r="E25" s="91">
        <f>SUMIFS('2025-2026'!$AC3:$AC120,'2025-2026'!$A3:$A120,"&gt;="&amp;E$2,'2025-2026'!$A3:$A120,"&lt;="&amp;EOMONTH(E2,0))</f>
        <v>0</v>
      </c>
      <c r="F25" s="91">
        <f>SUMIFS('2025-2026'!$AC3:$AC120,'2025-2026'!$A3:$A120,"&gt;="&amp;F$2,'2025-2026'!$A3:$A120,"&lt;="&amp;EOMONTH(F2,0))</f>
        <v>0</v>
      </c>
      <c r="G25" s="91">
        <f>SUMIFS('2025-2026'!$AC3:$AC120,'2025-2026'!$A3:$A120,"&gt;="&amp;G$2,'2025-2026'!$A3:$A120,"&lt;="&amp;EOMONTH(G2,0))</f>
        <v>0</v>
      </c>
      <c r="H25" s="91">
        <f>SUMIFS('2025-2026'!$AC3:$AC120,'2025-2026'!$A3:$A120,"&gt;="&amp;H$2,'2025-2026'!$A3:$A120,"&lt;="&amp;EOMONTH(H2,0))</f>
        <v>0</v>
      </c>
      <c r="I25" s="91">
        <f>SUMIFS('2025-2026'!$AC3:$AC120,'2025-2026'!$A3:$A120,"&gt;="&amp;I$2,'2025-2026'!$A3:$A120,"&lt;="&amp;EOMONTH(I2,0))</f>
        <v>0</v>
      </c>
      <c r="J25" s="91">
        <f>SUMIFS('2025-2026'!$AC3:$AC120,'2025-2026'!$A3:$A120,"&gt;="&amp;J$2,'2025-2026'!$A3:$A120,"&lt;="&amp;EOMONTH(J2,0))</f>
        <v>0</v>
      </c>
      <c r="K25" s="91">
        <f>SUMIFS('2025-2026'!$AC3:$AC120,'2025-2026'!$A3:$A120,"&gt;="&amp;K$2,'2025-2026'!$A3:$A120,"&lt;="&amp;EOMONTH(K2,0))</f>
        <v>0</v>
      </c>
      <c r="L25" s="91">
        <f>SUMIFS('2025-2026'!$AC3:$AC120,'2025-2026'!$A3:$A120,"&gt;="&amp;L$2,'2025-2026'!$A3:$A120,"&lt;="&amp;EOMONTH(L2,0))</f>
        <v>0</v>
      </c>
      <c r="M25" s="91">
        <f>SUMIFS('2025-2026'!$AC3:$AC120,'2025-2026'!$A3:$A120,"&gt;="&amp;M$2,'2025-2026'!$A3:$A120,"&lt;="&amp;EOMONTH(M2,0))</f>
        <v>0</v>
      </c>
      <c r="N25" s="91">
        <f>SUMIFS('2025-2026'!$AC3:$AC120,'2025-2026'!$A3:$A120,"&gt;="&amp;N$2,'2025-2026'!$A3:$A120,"&lt;="&amp;EOMONTH(N2,0))</f>
        <v>0</v>
      </c>
      <c r="O25" s="64">
        <f>SUM(C25:N25)</f>
        <v>0</v>
      </c>
      <c r="P25" s="75">
        <f>B25-O25</f>
        <v>550</v>
      </c>
      <c r="Q25" s="96"/>
      <c r="R25" s="167">
        <v>0</v>
      </c>
      <c r="S25" s="167">
        <f>SUM(P25:R25)</f>
        <v>550</v>
      </c>
    </row>
    <row r="26" spans="1:19" ht="15" customHeight="1" thickBot="1" x14ac:dyDescent="0.4">
      <c r="A26" s="73" t="s">
        <v>30</v>
      </c>
      <c r="B26" s="74">
        <v>100</v>
      </c>
      <c r="C26" s="91">
        <f>SUMIFS('2025-2026'!$AD3:$AD120,'2025-2026'!$A3:$A120,"&gt;="&amp;C$2,'2025-2026'!$A3:$A120,"&lt;="&amp;EOMONTH(C2,0))</f>
        <v>0</v>
      </c>
      <c r="D26" s="91">
        <f>SUMIFS('2025-2026'!$AD3:$AD120,'2025-2026'!$A3:$A120,"&gt;="&amp;D$2,'2025-2026'!$A3:$A120,"&lt;="&amp;EOMONTH(D2,0))</f>
        <v>0</v>
      </c>
      <c r="E26" s="91">
        <f>SUMIFS('2025-2026'!$AD3:$AD120,'2025-2026'!$A3:$A120,"&gt;="&amp;E$2,'2025-2026'!$A3:$A120,"&lt;="&amp;EOMONTH(E2,0))</f>
        <v>0</v>
      </c>
      <c r="F26" s="91">
        <f>SUMIFS('2025-2026'!$AD3:$AD120,'2025-2026'!$A3:$A120,"&gt;="&amp;F$2,'2025-2026'!$A3:$A120,"&lt;="&amp;EOMONTH(F2,0))</f>
        <v>0</v>
      </c>
      <c r="G26" s="91">
        <f>SUMIFS('2025-2026'!$AD3:$AD120,'2025-2026'!$A3:$A120,"&gt;="&amp;G$2,'2025-2026'!$A3:$A120,"&lt;="&amp;EOMONTH(G2,0))</f>
        <v>0</v>
      </c>
      <c r="H26" s="91">
        <f>SUMIFS('2025-2026'!$AD3:$AD120,'2025-2026'!$A3:$A120,"&gt;="&amp;H$2,'2025-2026'!$A3:$A120,"&lt;="&amp;EOMONTH(H2,0))</f>
        <v>0</v>
      </c>
      <c r="I26" s="91">
        <f>SUMIFS('2025-2026'!$AD3:$AD120,'2025-2026'!$A3:$A120,"&gt;="&amp;I$2,'2025-2026'!$A3:$A120,"&lt;="&amp;EOMONTH(I2,0))</f>
        <v>0</v>
      </c>
      <c r="J26" s="91">
        <f>SUMIFS('2025-2026'!$AD3:$AD120,'2025-2026'!$A3:$A120,"&gt;="&amp;J$2,'2025-2026'!$A3:$A120,"&lt;="&amp;EOMONTH(J2,0))</f>
        <v>0</v>
      </c>
      <c r="K26" s="91">
        <f>SUMIFS('2025-2026'!$AD3:$AD120,'2025-2026'!$A3:$A120,"&gt;="&amp;K$2,'2025-2026'!$A3:$A120,"&lt;="&amp;EOMONTH(K2,0))</f>
        <v>0</v>
      </c>
      <c r="L26" s="91">
        <f>SUMIFS('2025-2026'!$AD3:$AD120,'2025-2026'!$A3:$A120,"&gt;="&amp;L$2,'2025-2026'!$A3:$A120,"&lt;="&amp;EOMONTH(L2,0))</f>
        <v>0</v>
      </c>
      <c r="M26" s="91">
        <f>SUMIFS('2025-2026'!$AD3:$AD120,'2025-2026'!$A3:$A120,"&gt;="&amp;M$2,'2025-2026'!$A3:$A120,"&lt;="&amp;EOMONTH(M2,0))</f>
        <v>0</v>
      </c>
      <c r="N26" s="91">
        <f>SUMIFS('2025-2026'!$AD3:$AD120,'2025-2026'!$A3:$A120,"&gt;="&amp;N$2,'2025-2026'!$A3:$A120,"&lt;="&amp;EOMONTH(N2,0))</f>
        <v>0</v>
      </c>
      <c r="O26" s="64">
        <f t="shared" si="1"/>
        <v>0</v>
      </c>
      <c r="P26" s="75">
        <f t="shared" si="2"/>
        <v>100</v>
      </c>
      <c r="Q26" s="96"/>
      <c r="R26" s="167">
        <v>65</v>
      </c>
      <c r="S26" s="167">
        <f t="shared" si="3"/>
        <v>165</v>
      </c>
    </row>
    <row r="27" spans="1:19" ht="15" customHeight="1" thickBot="1" x14ac:dyDescent="0.4">
      <c r="A27" s="77" t="s">
        <v>91</v>
      </c>
      <c r="B27" s="74">
        <v>250</v>
      </c>
      <c r="C27" s="91">
        <f>SUMIFS('2025-2026'!$AE3:$AE120,'2025-2026'!$A3:$A120,"&gt;="&amp;C$2,'2025-2026'!$A3:$A120,"&lt;="&amp;EOMONTH(C2,0))</f>
        <v>0</v>
      </c>
      <c r="D27" s="91">
        <f>SUMIFS('2025-2026'!$AE3:$AE120,'2025-2026'!$A3:$A120,"&gt;="&amp;D$2,'2025-2026'!$A3:$A120,"&lt;="&amp;EOMONTH(D2,0))</f>
        <v>0</v>
      </c>
      <c r="E27" s="91">
        <f>SUMIFS('2025-2026'!$AE3:$AE120,'2025-2026'!$A3:$A120,"&gt;="&amp;E$2,'2025-2026'!$A3:$A120,"&lt;="&amp;EOMONTH(E2,0))</f>
        <v>0</v>
      </c>
      <c r="F27" s="91">
        <f>SUMIFS('2025-2026'!$AE3:$AE120,'2025-2026'!$A3:$A120,"&gt;="&amp;F$2,'2025-2026'!$A3:$A120,"&lt;="&amp;EOMONTH(F2,0))</f>
        <v>0</v>
      </c>
      <c r="G27" s="91">
        <f>SUMIFS('2025-2026'!$AE3:$AE120,'2025-2026'!$A3:$A120,"&gt;="&amp;G$2,'2025-2026'!$A3:$A120,"&lt;="&amp;EOMONTH(G2,0))</f>
        <v>0</v>
      </c>
      <c r="H27" s="91">
        <f>SUMIFS('2025-2026'!$AE3:$AE120,'2025-2026'!$A3:$A120,"&gt;="&amp;H$2,'2025-2026'!$A3:$A120,"&lt;="&amp;EOMONTH(H2,0))</f>
        <v>0</v>
      </c>
      <c r="I27" s="91">
        <f>SUMIFS('2025-2026'!$AE3:$AE120,'2025-2026'!$A3:$A120,"&gt;="&amp;I$2,'2025-2026'!$A3:$A120,"&lt;="&amp;EOMONTH(I2,0))</f>
        <v>0</v>
      </c>
      <c r="J27" s="91">
        <f>SUMIFS('2025-2026'!$AE3:$AE120,'2025-2026'!$A3:$A120,"&gt;="&amp;J$2,'2025-2026'!$A3:$A120,"&lt;="&amp;EOMONTH(J2,0))</f>
        <v>0</v>
      </c>
      <c r="K27" s="91">
        <f>SUMIFS('2025-2026'!$AE3:$AE120,'2025-2026'!$A3:$A120,"&gt;="&amp;K$2,'2025-2026'!$A3:$A120,"&lt;="&amp;EOMONTH(K2,0))</f>
        <v>0</v>
      </c>
      <c r="L27" s="91">
        <f>SUMIFS('2025-2026'!$AE3:$AE120,'2025-2026'!$A3:$A120,"&gt;="&amp;L$2,'2025-2026'!$A3:$A120,"&lt;="&amp;EOMONTH(L2,0))</f>
        <v>0</v>
      </c>
      <c r="M27" s="91">
        <f>SUMIFS('2025-2026'!$AE3:$AE120,'2025-2026'!$A3:$A120,"&gt;="&amp;M$2,'2025-2026'!$A3:$A120,"&lt;="&amp;EOMONTH(M2,0))</f>
        <v>0</v>
      </c>
      <c r="N27" s="91">
        <f>SUMIFS('2025-2026'!$AE3:$AE120,'2025-2026'!$A3:$A120,"&gt;="&amp;N$2,'2025-2026'!$A3:$A120,"&lt;="&amp;EOMONTH(N2,0))</f>
        <v>0</v>
      </c>
      <c r="O27" s="64">
        <f t="shared" si="1"/>
        <v>0</v>
      </c>
      <c r="P27" s="75">
        <f t="shared" si="2"/>
        <v>250</v>
      </c>
      <c r="Q27" s="96"/>
      <c r="R27" s="167">
        <v>1250.01</v>
      </c>
      <c r="S27" s="167">
        <f t="shared" si="3"/>
        <v>1500.01</v>
      </c>
    </row>
    <row r="28" spans="1:19" ht="15" customHeight="1" thickBot="1" x14ac:dyDescent="0.4">
      <c r="A28" s="73" t="s">
        <v>32</v>
      </c>
      <c r="B28" s="74">
        <v>2900</v>
      </c>
      <c r="C28" s="91">
        <f>SUMIFS('2025-2026'!$AF3:$AF120,'2025-2026'!$A3:$A120,"&gt;="&amp;C$2,'2025-2026'!$A3:$A120,"&lt;="&amp;EOMONTH(C2,0))</f>
        <v>0</v>
      </c>
      <c r="D28" s="91">
        <f>SUMIFS('2025-2026'!$AF3:$AF120,'2025-2026'!$A3:$A120,"&gt;="&amp;D$2,'2025-2026'!$A3:$A120,"&lt;="&amp;EOMONTH(D2,0))</f>
        <v>0</v>
      </c>
      <c r="E28" s="91">
        <f>SUMIFS('2025-2026'!$AF3:$AF120,'2025-2026'!$A3:$A120,"&gt;="&amp;E$2,'2025-2026'!$A3:$A120,"&lt;="&amp;EOMONTH(E2,0))</f>
        <v>0</v>
      </c>
      <c r="F28" s="91">
        <f>SUMIFS('2025-2026'!$AF3:$AF120,'2025-2026'!$A3:$A120,"&gt;="&amp;F$2,'2025-2026'!$A3:$A120,"&lt;="&amp;EOMONTH(F2,0))</f>
        <v>976.5</v>
      </c>
      <c r="G28" s="91">
        <f>SUMIFS('2025-2026'!$AF3:$AF120,'2025-2026'!$A3:$A120,"&gt;="&amp;G$2,'2025-2026'!$A3:$A120,"&lt;="&amp;EOMONTH(G2,0))</f>
        <v>0</v>
      </c>
      <c r="H28" s="91">
        <f>SUMIFS('2025-2026'!$AF3:$AF120,'2025-2026'!$A3:$A120,"&gt;="&amp;H$2,'2025-2026'!$A3:$A120,"&lt;="&amp;EOMONTH(H2,0))</f>
        <v>1134</v>
      </c>
      <c r="I28" s="91">
        <f>SUMIFS('2025-2026'!$AF3:$AF120,'2025-2026'!$A3:$A120,"&gt;="&amp;I$2,'2025-2026'!$A3:$A120,"&lt;="&amp;EOMONTH(I2,0))</f>
        <v>0</v>
      </c>
      <c r="J28" s="91">
        <f>SUMIFS('2025-2026'!$AF3:$AF120,'2025-2026'!$A3:$A120,"&gt;="&amp;J$2,'2025-2026'!$A3:$A120,"&lt;="&amp;EOMONTH(J2,0))</f>
        <v>0</v>
      </c>
      <c r="K28" s="91">
        <f>SUMIFS('2025-2026'!$AF3:$AF120,'2025-2026'!$A3:$A120,"&gt;="&amp;K$2,'2025-2026'!$A3:$A120,"&lt;="&amp;EOMONTH(K2,0))</f>
        <v>0</v>
      </c>
      <c r="L28" s="91">
        <f>SUMIFS('2025-2026'!$AF3:$AF120,'2025-2026'!$A3:$A120,"&gt;="&amp;L$2,'2025-2026'!$A3:$A120,"&lt;="&amp;EOMONTH(L2,0))</f>
        <v>0</v>
      </c>
      <c r="M28" s="91">
        <f>SUMIFS('2025-2026'!$AF3:$AF120,'2025-2026'!$A3:$A120,"&gt;="&amp;M$2,'2025-2026'!$A3:$A120,"&lt;="&amp;EOMONTH(M2,0))</f>
        <v>0</v>
      </c>
      <c r="N28" s="91">
        <f>SUMIFS('2025-2026'!$AF3:$AF120,'2025-2026'!$A3:$A120,"&gt;="&amp;N$2,'2025-2026'!$A3:$A120,"&lt;="&amp;EOMONTH(N2,0))</f>
        <v>0</v>
      </c>
      <c r="O28" s="64">
        <f t="shared" si="1"/>
        <v>2110.5</v>
      </c>
      <c r="P28" s="75">
        <f t="shared" si="2"/>
        <v>789.5</v>
      </c>
      <c r="Q28" s="96"/>
      <c r="R28" s="167">
        <v>0</v>
      </c>
      <c r="S28" s="167">
        <f t="shared" si="3"/>
        <v>789.5</v>
      </c>
    </row>
    <row r="29" spans="1:19" ht="15" customHeight="1" thickBot="1" x14ac:dyDescent="0.4">
      <c r="A29" s="73" t="s">
        <v>33</v>
      </c>
      <c r="B29" s="78">
        <v>500</v>
      </c>
      <c r="C29" s="91">
        <f>SUMIFS('2025-2026'!$AG3:$AG120,'2025-2026'!$A3:$A120,"&gt;="&amp;C$2,'2025-2026'!$A3:$A120,"&lt;="&amp;EOMONTH(C2,0))</f>
        <v>0</v>
      </c>
      <c r="D29" s="91">
        <f>SUMIFS('2025-2026'!$AG3:$AG120,'2025-2026'!$A3:$A120,"&gt;="&amp;D$2,'2025-2026'!$A3:$A120,"&lt;="&amp;EOMONTH(D2,0))</f>
        <v>0</v>
      </c>
      <c r="E29" s="91">
        <f>SUMIFS('2025-2026'!$AG3:$AG120,'2025-2026'!$A3:$A120,"&gt;="&amp;E$2,'2025-2026'!$A3:$A120,"&lt;="&amp;EOMONTH(E2,0))</f>
        <v>0</v>
      </c>
      <c r="F29" s="91">
        <f>SUMIFS('2025-2026'!$AG3:$AG120,'2025-2026'!$A3:$A120,"&gt;="&amp;F$2,'2025-2026'!$A3:$A120,"&lt;="&amp;EOMONTH(F2,0))</f>
        <v>775</v>
      </c>
      <c r="G29" s="91">
        <f>SUMIFS('2025-2026'!$AG3:$AG120,'2025-2026'!$A3:$A120,"&gt;="&amp;G$2,'2025-2026'!$A3:$A120,"&lt;="&amp;EOMONTH(G2,0))</f>
        <v>0</v>
      </c>
      <c r="H29" s="91">
        <f>SUMIFS('2025-2026'!$AG3:$AG120,'2025-2026'!$A3:$A120,"&gt;="&amp;H$2,'2025-2026'!$A3:$A120,"&lt;="&amp;EOMONTH(H2,0))</f>
        <v>0</v>
      </c>
      <c r="I29" s="91">
        <f>SUMIFS('2025-2026'!$AG3:$AG120,'2025-2026'!$A3:$A120,"&gt;="&amp;I$2,'2025-2026'!$A3:$A120,"&lt;="&amp;EOMONTH(I2,0))</f>
        <v>0</v>
      </c>
      <c r="J29" s="91">
        <f>SUMIFS('2025-2026'!$AG3:$AG120,'2025-2026'!$A3:$A120,"&gt;="&amp;J$2,'2025-2026'!$A3:$A120,"&lt;="&amp;EOMONTH(J2,0))</f>
        <v>0</v>
      </c>
      <c r="K29" s="91">
        <f>SUMIFS('2025-2026'!$AG3:$AG120,'2025-2026'!$A3:$A120,"&gt;="&amp;K$2,'2025-2026'!$A3:$A120,"&lt;="&amp;EOMONTH(K2,0))</f>
        <v>0</v>
      </c>
      <c r="L29" s="91">
        <f>SUMIFS('2025-2026'!$AG3:$AG120,'2025-2026'!$A3:$A120,"&gt;="&amp;L$2,'2025-2026'!$A3:$A120,"&lt;="&amp;EOMONTH(L2,0))</f>
        <v>0</v>
      </c>
      <c r="M29" s="91">
        <f>SUMIFS('2025-2026'!$AG3:$AG120,'2025-2026'!$A3:$A120,"&gt;="&amp;M$2,'2025-2026'!$A3:$A120,"&lt;="&amp;EOMONTH(M2,0))</f>
        <v>0</v>
      </c>
      <c r="N29" s="91">
        <f>SUMIFS('2025-2026'!$AG3:$AG120,'2025-2026'!$A3:$A120,"&gt;="&amp;N$2,'2025-2026'!$A3:$A120,"&lt;="&amp;EOMONTH(N2,0))</f>
        <v>0</v>
      </c>
      <c r="O29" s="64">
        <f t="shared" si="1"/>
        <v>775</v>
      </c>
      <c r="P29" s="75">
        <f t="shared" si="2"/>
        <v>-275</v>
      </c>
      <c r="Q29" s="96"/>
      <c r="R29" s="167">
        <v>2179.0100000000002</v>
      </c>
      <c r="S29" s="167">
        <f t="shared" si="3"/>
        <v>1904.0100000000002</v>
      </c>
    </row>
    <row r="30" spans="1:19" ht="15" customHeight="1" thickBot="1" x14ac:dyDescent="0.4">
      <c r="A30" s="73" t="s">
        <v>34</v>
      </c>
      <c r="B30" s="74">
        <v>0</v>
      </c>
      <c r="C30" s="91">
        <f>SUMIFS('2025-2026'!$AH3:$AH120,'2025-2026'!$A3:$A120,"&gt;="&amp;C$2,'2025-2026'!$A3:$A120,"&lt;="&amp;EOMONTH(C2,0))</f>
        <v>0</v>
      </c>
      <c r="D30" s="91">
        <f>SUMIFS('2025-2026'!$AH3:$AH120,'2025-2026'!$A3:$A120,"&gt;="&amp;D$2,'2025-2026'!$A3:$A120,"&lt;="&amp;EOMONTH(D2,0))</f>
        <v>0</v>
      </c>
      <c r="E30" s="91">
        <f>SUMIFS('2025-2026'!$AH3:$AH120,'2025-2026'!$A3:$A120,"&gt;="&amp;E$2,'2025-2026'!$A3:$A120,"&lt;="&amp;EOMONTH(E2,0))</f>
        <v>0</v>
      </c>
      <c r="F30" s="91">
        <f>SUMIFS('2025-2026'!$AH3:$AH120,'2025-2026'!$A3:$A120,"&gt;="&amp;F$2,'2025-2026'!$A3:$A120,"&lt;="&amp;EOMONTH(F2,0))</f>
        <v>0</v>
      </c>
      <c r="G30" s="91">
        <f>SUMIFS('2025-2026'!$AH3:$AH120,'2025-2026'!$A3:$A120,"&gt;="&amp;G$2,'2025-2026'!$A3:$A120,"&lt;="&amp;EOMONTH(G2,0))</f>
        <v>0</v>
      </c>
      <c r="H30" s="91">
        <f>SUMIFS('2025-2026'!$AH3:$AH120,'2025-2026'!$A3:$A120,"&gt;="&amp;H$2,'2025-2026'!$A3:$A120,"&lt;="&amp;EOMONTH(H2,0))</f>
        <v>0</v>
      </c>
      <c r="I30" s="91">
        <f>SUMIFS('2025-2026'!$AH3:$AH120,'2025-2026'!$A3:$A120,"&gt;="&amp;I$2,'2025-2026'!$A3:$A120,"&lt;="&amp;EOMONTH(I2,0))</f>
        <v>0</v>
      </c>
      <c r="J30" s="91">
        <f>SUMIFS('2025-2026'!$AH3:$AH120,'2025-2026'!$A3:$A120,"&gt;="&amp;J$2,'2025-2026'!$A3:$A120,"&lt;="&amp;EOMONTH(J2,0))</f>
        <v>0</v>
      </c>
      <c r="K30" s="91">
        <f>SUMIFS('2025-2026'!$AH3:$AH120,'2025-2026'!$A3:$A120,"&gt;="&amp;K$2,'2025-2026'!$A3:$A120,"&lt;="&amp;EOMONTH(K2,0))</f>
        <v>0</v>
      </c>
      <c r="L30" s="91">
        <f>SUMIFS('2025-2026'!$AH3:$AH120,'2025-2026'!$A3:$A120,"&gt;="&amp;L$2,'2025-2026'!$A3:$A120,"&lt;="&amp;EOMONTH(L2,0))</f>
        <v>0</v>
      </c>
      <c r="M30" s="91">
        <f>SUMIFS('2025-2026'!$AH3:$AH120,'2025-2026'!$A3:$A120,"&gt;="&amp;M$2,'2025-2026'!$A3:$A120,"&lt;="&amp;EOMONTH(M2,0))</f>
        <v>0</v>
      </c>
      <c r="N30" s="91">
        <f>SUMIFS('2025-2026'!$AH3:$AH120,'2025-2026'!$A3:$A120,"&gt;="&amp;N$2,'2025-2026'!$A3:$A120,"&lt;="&amp;EOMONTH(N2,0))</f>
        <v>0</v>
      </c>
      <c r="O30" s="64">
        <f t="shared" si="1"/>
        <v>0</v>
      </c>
      <c r="P30" s="75">
        <f t="shared" si="2"/>
        <v>0</v>
      </c>
      <c r="Q30" s="96"/>
      <c r="R30" s="167">
        <v>705.12</v>
      </c>
      <c r="S30" s="167">
        <f t="shared" si="3"/>
        <v>705.12</v>
      </c>
    </row>
    <row r="31" spans="1:19" ht="15" customHeight="1" thickBot="1" x14ac:dyDescent="0.4">
      <c r="A31" s="73" t="s">
        <v>35</v>
      </c>
      <c r="B31" s="74">
        <v>130</v>
      </c>
      <c r="C31" s="91">
        <f>SUMIFS('2025-2026'!$AI3:$AI120,'2025-2026'!$A3:$A120,"&gt;="&amp;C$2,'2025-2026'!$A3:$A120,"&lt;="&amp;EOMONTH(C2,0))</f>
        <v>0</v>
      </c>
      <c r="D31" s="91">
        <f>SUMIFS('2025-2026'!$AI3:$AI120,'2025-2026'!$A3:$A120,"&gt;="&amp;D$2,'2025-2026'!$A3:$A120,"&lt;="&amp;EOMONTH(D2,0))</f>
        <v>0</v>
      </c>
      <c r="E31" s="91">
        <f>SUMIFS('2025-2026'!$AI3:$AI120,'2025-2026'!$A3:$A120,"&gt;="&amp;E$2,'2025-2026'!$A3:$A120,"&lt;="&amp;EOMONTH(E2,0))</f>
        <v>0</v>
      </c>
      <c r="F31" s="91">
        <f>SUMIFS('2025-2026'!$AI3:$AI120,'2025-2026'!$A3:$A120,"&gt;="&amp;F$2,'2025-2026'!$A3:$A120,"&lt;="&amp;EOMONTH(F2,0))</f>
        <v>0</v>
      </c>
      <c r="G31" s="91">
        <f>SUMIFS('2025-2026'!$AI3:$AI120,'2025-2026'!$A3:$A120,"&gt;="&amp;G$2,'2025-2026'!$A3:$A120,"&lt;="&amp;EOMONTH(G2,0))</f>
        <v>0</v>
      </c>
      <c r="H31" s="91">
        <f>SUMIFS('2025-2026'!$AI3:$AI120,'2025-2026'!$A3:$A120,"&gt;="&amp;H$2,'2025-2026'!$A3:$A120,"&lt;="&amp;EOMONTH(H2,0))</f>
        <v>0</v>
      </c>
      <c r="I31" s="91">
        <f>SUMIFS('2025-2026'!$AI3:$AI120,'2025-2026'!$A3:$A120,"&gt;="&amp;I$2,'2025-2026'!$A3:$A120,"&lt;="&amp;EOMONTH(I2,0))</f>
        <v>0</v>
      </c>
      <c r="J31" s="91">
        <f>SUMIFS('2025-2026'!$AI3:$AI120,'2025-2026'!$A3:$A120,"&gt;="&amp;J$2,'2025-2026'!$A3:$A120,"&lt;="&amp;EOMONTH(J2,0))</f>
        <v>0</v>
      </c>
      <c r="K31" s="91">
        <f>SUMIFS('2025-2026'!$AI3:$AI120,'2025-2026'!$A3:$A120,"&gt;="&amp;K$2,'2025-2026'!$A3:$A120,"&lt;="&amp;EOMONTH(K2,0))</f>
        <v>0</v>
      </c>
      <c r="L31" s="91">
        <f>SUMIFS('2025-2026'!$AI3:$AI120,'2025-2026'!$A3:$A120,"&gt;="&amp;L$2,'2025-2026'!$A3:$A120,"&lt;="&amp;EOMONTH(L2,0))</f>
        <v>0</v>
      </c>
      <c r="M31" s="91">
        <f>SUMIFS('2025-2026'!$AI3:$AI120,'2025-2026'!$A3:$A120,"&gt;="&amp;M$2,'2025-2026'!$A3:$A120,"&lt;="&amp;EOMONTH(M2,0))</f>
        <v>0</v>
      </c>
      <c r="N31" s="91">
        <f>SUMIFS('2025-2026'!$AI3:$AI120,'2025-2026'!$A3:$A120,"&gt;="&amp;N$2,'2025-2026'!$A3:$A120,"&lt;="&amp;EOMONTH(N2,0))</f>
        <v>0</v>
      </c>
      <c r="O31" s="64">
        <f t="shared" si="1"/>
        <v>0</v>
      </c>
      <c r="P31" s="75">
        <f t="shared" si="2"/>
        <v>130</v>
      </c>
      <c r="Q31" s="96"/>
      <c r="R31" s="167">
        <v>125.59999999999998</v>
      </c>
      <c r="S31" s="167">
        <f t="shared" si="3"/>
        <v>255.59999999999997</v>
      </c>
    </row>
    <row r="32" spans="1:19" ht="15" customHeight="1" thickBot="1" x14ac:dyDescent="0.4">
      <c r="A32" s="73" t="s">
        <v>36</v>
      </c>
      <c r="B32" s="74">
        <v>100</v>
      </c>
      <c r="C32" s="91">
        <f>SUMIFS('2025-2026'!$AJ3:$AJ120,'2025-2026'!$A3:$A120,"&gt;="&amp;C$2,'2025-2026'!$A3:$A120,"&lt;="&amp;EOMONTH(C2,0))</f>
        <v>0</v>
      </c>
      <c r="D32" s="91">
        <f>SUMIFS('2025-2026'!$AJ3:$AJ120,'2025-2026'!$A3:$A120,"&gt;="&amp;D$2,'2025-2026'!$A3:$A120,"&lt;="&amp;EOMONTH(D2,0))</f>
        <v>0</v>
      </c>
      <c r="E32" s="91">
        <f>SUMIFS('2025-2026'!$AJ3:$AJ120,'2025-2026'!$A3:$A120,"&gt;="&amp;E$2,'2025-2026'!$A3:$A120,"&lt;="&amp;EOMONTH(E2,0))</f>
        <v>0</v>
      </c>
      <c r="F32" s="91">
        <f>SUMIFS('2025-2026'!$AJ3:$AJ120,'2025-2026'!$A3:$A120,"&gt;="&amp;F$2,'2025-2026'!$A3:$A120,"&lt;="&amp;EOMONTH(F2,0))</f>
        <v>0</v>
      </c>
      <c r="G32" s="91">
        <f>SUMIFS('2025-2026'!$AJ3:$AJ120,'2025-2026'!$A3:$A120,"&gt;="&amp;G$2,'2025-2026'!$A3:$A120,"&lt;="&amp;EOMONTH(G2,0))</f>
        <v>0</v>
      </c>
      <c r="H32" s="91">
        <f>SUMIFS('2025-2026'!$AJ3:$AJ120,'2025-2026'!$A3:$A120,"&gt;="&amp;H$2,'2025-2026'!$A3:$A120,"&lt;="&amp;EOMONTH(H2,0))</f>
        <v>0</v>
      </c>
      <c r="I32" s="91">
        <f>SUMIFS('2025-2026'!$AJ3:$AJ120,'2025-2026'!$A3:$A120,"&gt;="&amp;I$2,'2025-2026'!$A3:$A120,"&lt;="&amp;EOMONTH(I2,0))</f>
        <v>0</v>
      </c>
      <c r="J32" s="91">
        <f>SUMIFS('2025-2026'!$AJ3:$AJ120,'2025-2026'!$A3:$A120,"&gt;="&amp;J$2,'2025-2026'!$A3:$A120,"&lt;="&amp;EOMONTH(J2,0))</f>
        <v>0</v>
      </c>
      <c r="K32" s="91">
        <f>SUMIFS('2025-2026'!$AJ3:$AJ120,'2025-2026'!$A3:$A120,"&gt;="&amp;K$2,'2025-2026'!$A3:$A120,"&lt;="&amp;EOMONTH(K2,0))</f>
        <v>0</v>
      </c>
      <c r="L32" s="91">
        <f>SUMIFS('2025-2026'!$AJ3:$AJ120,'2025-2026'!$A3:$A120,"&gt;="&amp;L$2,'2025-2026'!$A3:$A120,"&lt;="&amp;EOMONTH(L2,0))</f>
        <v>0</v>
      </c>
      <c r="M32" s="91">
        <f>SUMIFS('2025-2026'!$AJ3:$AJ120,'2025-2026'!$A3:$A120,"&gt;="&amp;M$2,'2025-2026'!$A3:$A120,"&lt;="&amp;EOMONTH(M2,0))</f>
        <v>0</v>
      </c>
      <c r="N32" s="91">
        <f>SUMIFS('2025-2026'!$AJ3:$AJ120,'2025-2026'!$A3:$A120,"&gt;="&amp;N$2,'2025-2026'!$A3:$A120,"&lt;="&amp;EOMONTH(N2,0))</f>
        <v>0</v>
      </c>
      <c r="O32" s="64">
        <f t="shared" si="1"/>
        <v>0</v>
      </c>
      <c r="P32" s="75">
        <f>B32-O32</f>
        <v>100</v>
      </c>
      <c r="Q32" s="96"/>
      <c r="R32" s="167">
        <v>0</v>
      </c>
      <c r="S32" s="167">
        <f t="shared" si="3"/>
        <v>100</v>
      </c>
    </row>
    <row r="33" spans="1:19" ht="15" customHeight="1" thickBot="1" x14ac:dyDescent="0.4">
      <c r="A33" s="77" t="s">
        <v>92</v>
      </c>
      <c r="B33" s="74">
        <v>75</v>
      </c>
      <c r="C33" s="93">
        <f>SUMIFS('2025-2026'!$AK3:$AK120,'2025-2026'!$A3:$A120,"&gt;="&amp;C$2,'2025-2026'!$A3:$A120,"&lt;="&amp;EOMONTH(C2,0))</f>
        <v>0</v>
      </c>
      <c r="D33" s="93">
        <f>SUMIFS('2025-2026'!$AK3:$AK120,'2025-2026'!$A3:$A120,"&gt;="&amp;D$2,'2025-2026'!$A3:$A120,"&lt;="&amp;EOMONTH(D2,0))</f>
        <v>0</v>
      </c>
      <c r="E33" s="93">
        <f>SUMIFS('2025-2026'!$AK3:$AK120,'2025-2026'!$A3:$A120,"&gt;="&amp;E$2,'2025-2026'!$A3:$A120,"&lt;="&amp;EOMONTH(E2,0))</f>
        <v>0</v>
      </c>
      <c r="F33" s="93">
        <f>SUMIFS('2025-2026'!$AK3:$AK120,'2025-2026'!$A3:$A120,"&gt;="&amp;F$2,'2025-2026'!$A3:$A120,"&lt;="&amp;EOMONTH(F2,0))</f>
        <v>0</v>
      </c>
      <c r="G33" s="93">
        <f>SUMIFS('2025-2026'!$AK3:$AK120,'2025-2026'!$A3:$A120,"&gt;="&amp;G$2,'2025-2026'!$A3:$A120,"&lt;="&amp;EOMONTH(G2,0))</f>
        <v>0</v>
      </c>
      <c r="H33" s="93">
        <f>SUMIFS('2025-2026'!$AK3:$AK120,'2025-2026'!$A3:$A120,"&gt;="&amp;H$2,'2025-2026'!$A3:$A120,"&lt;="&amp;EOMONTH(H2,0))</f>
        <v>0</v>
      </c>
      <c r="I33" s="93">
        <f>SUMIFS('2025-2026'!$AK3:$AK120,'2025-2026'!$A3:$A120,"&gt;="&amp;I$2,'2025-2026'!$A3:$A120,"&lt;="&amp;EOMONTH(I2,0))</f>
        <v>0</v>
      </c>
      <c r="J33" s="93">
        <f>SUMIFS('2025-2026'!$AK3:$AK120,'2025-2026'!$A3:$A120,"&gt;="&amp;J$2,'2025-2026'!$A3:$A120,"&lt;="&amp;EOMONTH(J2,0))</f>
        <v>0</v>
      </c>
      <c r="K33" s="93">
        <f>SUMIFS('2025-2026'!$AK3:$AK120,'2025-2026'!$A3:$A120,"&gt;="&amp;K$2,'2025-2026'!$A3:$A120,"&lt;="&amp;EOMONTH(K2,0))</f>
        <v>0</v>
      </c>
      <c r="L33" s="93">
        <f>SUMIFS('2025-2026'!$AK3:$AK120,'2025-2026'!$A3:$A120,"&gt;="&amp;L$2,'2025-2026'!$A3:$A120,"&lt;="&amp;EOMONTH(L2,0))</f>
        <v>0</v>
      </c>
      <c r="M33" s="93">
        <f>SUMIFS('2025-2026'!$AK3:$AK120,'2025-2026'!$A3:$A120,"&gt;="&amp;M$2,'2025-2026'!$A3:$A120,"&lt;="&amp;EOMONTH(M2,0))</f>
        <v>0</v>
      </c>
      <c r="N33" s="93">
        <f>SUMIFS('2025-2026'!$AK3:$AK120,'2025-2026'!$A3:$A120,"&gt;="&amp;N$2,'2025-2026'!$A3:$A120,"&lt;="&amp;EOMONTH(N2,0))</f>
        <v>0</v>
      </c>
      <c r="O33" s="64">
        <f t="shared" si="1"/>
        <v>0</v>
      </c>
      <c r="P33" s="75">
        <f t="shared" si="2"/>
        <v>75</v>
      </c>
      <c r="Q33" s="96"/>
      <c r="R33" s="167">
        <v>61</v>
      </c>
      <c r="S33" s="167">
        <f t="shared" si="3"/>
        <v>136</v>
      </c>
    </row>
    <row r="34" spans="1:19" ht="15" customHeight="1" thickBot="1" x14ac:dyDescent="0.4">
      <c r="A34" s="77" t="s">
        <v>38</v>
      </c>
      <c r="B34" s="74">
        <v>0</v>
      </c>
      <c r="C34" s="94">
        <f>SUMIFS('2025-2026'!$AL2:$AL69,'2025-2026'!$A2:$A69,"&gt;="&amp;C$2,'2025-2026'!$A2:$A69,"&lt;="&amp;EOMONTH(C1,0))</f>
        <v>0</v>
      </c>
      <c r="D34" s="94">
        <f>SUMIFS('2025-2026'!$AL2:$AL69,'2025-2026'!$A2:$A69,"&gt;="&amp;D$2,'2025-2026'!$A2:$A69,"&lt;="&amp;EOMONTH(D1,0))</f>
        <v>0</v>
      </c>
      <c r="E34" s="94">
        <f>SUMIFS('2025-2026'!$AL2:$AL69,'2025-2026'!$A2:$A69,"&gt;="&amp;E$2,'2025-2026'!$A2:$A69,"&lt;="&amp;EOMONTH(E1,0))</f>
        <v>0</v>
      </c>
      <c r="F34" s="94">
        <f>SUMIFS('2025-2026'!$AL2:$AL69,'2025-2026'!$A2:$A69,"&gt;="&amp;F$2,'2025-2026'!$A2:$A69,"&lt;="&amp;EOMONTH(F1,0))</f>
        <v>0</v>
      </c>
      <c r="G34" s="94">
        <f>SUMIFS('2025-2026'!$AL2:$AL69,'2025-2026'!$A2:$A69,"&gt;="&amp;G$2,'2025-2026'!$A2:$A69,"&lt;="&amp;EOMONTH(G1,0))</f>
        <v>0</v>
      </c>
      <c r="H34" s="94">
        <f>SUMIFS('2025-2026'!$AL2:$AL69,'2025-2026'!$A2:$A69,"&gt;="&amp;H$2,'2025-2026'!$A2:$A69,"&lt;="&amp;EOMONTH(H1,0))</f>
        <v>0</v>
      </c>
      <c r="I34" s="94">
        <f>SUMIFS('2025-2026'!$AL2:$AL69,'2025-2026'!$A2:$A69,"&gt;="&amp;I$2,'2025-2026'!$A2:$A69,"&lt;="&amp;EOMONTH(I1,0))</f>
        <v>0</v>
      </c>
      <c r="J34" s="94">
        <f>SUMIFS('2025-2026'!$AL2:$AL69,'2025-2026'!$A2:$A69,"&gt;="&amp;J$2,'2025-2026'!$A2:$A69,"&lt;="&amp;EOMONTH(J1,0))</f>
        <v>0</v>
      </c>
      <c r="K34" s="94">
        <f>SUMIFS('2025-2026'!$AL2:$AL69,'2025-2026'!$A2:$A69,"&gt;="&amp;K$2,'2025-2026'!$A2:$A69,"&lt;="&amp;EOMONTH(K1,0))</f>
        <v>0</v>
      </c>
      <c r="L34" s="94">
        <f>SUMIFS('2025-2026'!$AL2:$AL69,'2025-2026'!$A2:$A69,"&gt;="&amp;L$2,'2025-2026'!$A2:$A69,"&lt;="&amp;EOMONTH(L1,0))</f>
        <v>0</v>
      </c>
      <c r="M34" s="94">
        <f>SUMIFS('2025-2026'!$AL2:$AL69,'2025-2026'!$A2:$A69,"&gt;="&amp;M$2,'2025-2026'!$A2:$A69,"&lt;="&amp;EOMONTH(M1,0))</f>
        <v>0</v>
      </c>
      <c r="N34" s="94">
        <f>SUMIFS('2025-2026'!$AL2:$AL69,'2025-2026'!$A2:$A69,"&gt;="&amp;N$2,'2025-2026'!$A2:$A69,"&lt;="&amp;EOMONTH(N1,0))</f>
        <v>0</v>
      </c>
      <c r="O34" s="64">
        <f t="shared" ref="O34" si="4">SUM(C34:N34)</f>
        <v>0</v>
      </c>
      <c r="P34" s="75">
        <f t="shared" ref="P34" si="5">B34-O34</f>
        <v>0</v>
      </c>
      <c r="Q34" s="96"/>
      <c r="R34" s="167">
        <v>1000</v>
      </c>
      <c r="S34" s="167">
        <f t="shared" si="3"/>
        <v>1000</v>
      </c>
    </row>
    <row r="35" spans="1:19" ht="15" customHeight="1" thickBot="1" x14ac:dyDescent="0.4">
      <c r="A35" s="77" t="s">
        <v>93</v>
      </c>
      <c r="B35" s="74">
        <v>0</v>
      </c>
      <c r="C35" s="94">
        <f>SUMIFS('2025-2026'!$AM3:$AM120,'2025-2026'!$A3:$A120,"&gt;="&amp;C$2,'2025-2026'!$A3:$A120,"&lt;="&amp;EOMONTH(C2,0))</f>
        <v>0</v>
      </c>
      <c r="D35" s="94">
        <f>SUMIFS('2025-2026'!$AM3:$AM120,'2025-2026'!$A3:$A120,"&gt;="&amp;D$2,'2025-2026'!$A3:$A120,"&lt;="&amp;EOMONTH(D2,0))</f>
        <v>0</v>
      </c>
      <c r="E35" s="94">
        <f>SUMIFS('2025-2026'!$AM3:$AM120,'2025-2026'!$A3:$A120,"&gt;="&amp;E$2,'2025-2026'!$A3:$A120,"&lt;="&amp;EOMONTH(E2,0))</f>
        <v>0</v>
      </c>
      <c r="F35" s="94">
        <f>SUMIFS('2025-2026'!$AM3:$AM120,'2025-2026'!$A3:$A120,"&gt;="&amp;F$2,'2025-2026'!$A3:$A120,"&lt;="&amp;EOMONTH(F2,0))</f>
        <v>0</v>
      </c>
      <c r="G35" s="94">
        <f>SUMIFS('2025-2026'!$AM3:$AM120,'2025-2026'!$A3:$A120,"&gt;="&amp;G$2,'2025-2026'!$A3:$A120,"&lt;="&amp;EOMONTH(G2,0))</f>
        <v>0</v>
      </c>
      <c r="H35" s="94">
        <f>SUMIFS('2025-2026'!$AM3:$AM120,'2025-2026'!$A3:$A120,"&gt;="&amp;H$2,'2025-2026'!$A3:$A120,"&lt;="&amp;EOMONTH(H2,0))</f>
        <v>0</v>
      </c>
      <c r="I35" s="94">
        <f>SUMIFS('2025-2026'!$AM3:$AM120,'2025-2026'!$A3:$A120,"&gt;="&amp;I$2,'2025-2026'!$A3:$A120,"&lt;="&amp;EOMONTH(I2,0))</f>
        <v>0</v>
      </c>
      <c r="J35" s="94">
        <f>SUMIFS('2025-2026'!$AM3:$AM120,'2025-2026'!$A3:$A120,"&gt;="&amp;J$2,'2025-2026'!$A3:$A120,"&lt;="&amp;EOMONTH(J2,0))</f>
        <v>0</v>
      </c>
      <c r="K35" s="94">
        <f>SUMIFS('2025-2026'!$AM3:$AM120,'2025-2026'!$A3:$A120,"&gt;="&amp;K$2,'2025-2026'!$A3:$A120,"&lt;="&amp;EOMONTH(K2,0))</f>
        <v>0</v>
      </c>
      <c r="L35" s="94">
        <f>SUMIFS('2025-2026'!$AM3:$AM120,'2025-2026'!$A3:$A120,"&gt;="&amp;L$2,'2025-2026'!$A3:$A120,"&lt;="&amp;EOMONTH(L2,0))</f>
        <v>0</v>
      </c>
      <c r="M35" s="94">
        <f>SUMIFS('2025-2026'!$AM3:$AM120,'2025-2026'!$A3:$A120,"&gt;="&amp;M$2,'2025-2026'!$A3:$A120,"&lt;="&amp;EOMONTH(M2,0))</f>
        <v>0</v>
      </c>
      <c r="N35" s="94">
        <f>SUMIFS('2025-2026'!$AM3:$AM120,'2025-2026'!$A3:$A120,"&gt;="&amp;N$2,'2025-2026'!$A3:$A120,"&lt;="&amp;EOMONTH(N2,0))</f>
        <v>0</v>
      </c>
      <c r="O35" s="64">
        <f t="shared" si="1"/>
        <v>0</v>
      </c>
      <c r="P35" s="75">
        <f t="shared" si="2"/>
        <v>0</v>
      </c>
      <c r="Q35" s="96"/>
      <c r="R35" s="167">
        <v>100</v>
      </c>
      <c r="S35" s="167">
        <f t="shared" si="3"/>
        <v>100</v>
      </c>
    </row>
    <row r="36" spans="1:19" ht="15" thickBot="1" x14ac:dyDescent="0.4">
      <c r="A36" s="79" t="s">
        <v>94</v>
      </c>
      <c r="C36" s="80">
        <f t="shared" ref="C36:N36" si="6">SUM(C14:C35)</f>
        <v>395.89</v>
      </c>
      <c r="D36" s="80">
        <f t="shared" si="6"/>
        <v>395.89</v>
      </c>
      <c r="E36" s="80">
        <f t="shared" si="6"/>
        <v>1121.22</v>
      </c>
      <c r="F36" s="80">
        <f t="shared" si="6"/>
        <v>2446.2200000000003</v>
      </c>
      <c r="G36" s="80">
        <f t="shared" si="6"/>
        <v>852.75</v>
      </c>
      <c r="H36" s="80">
        <f t="shared" si="6"/>
        <v>1590.45</v>
      </c>
      <c r="I36" s="80">
        <f t="shared" si="6"/>
        <v>0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81"/>
      <c r="Q36" s="76"/>
      <c r="R36" s="168"/>
      <c r="S36" s="168"/>
    </row>
    <row r="37" spans="1:19" ht="15.5" thickTop="1" thickBot="1" x14ac:dyDescent="0.4">
      <c r="A37" s="82" t="s">
        <v>95</v>
      </c>
      <c r="B37" s="83">
        <f>SUM(B14:B35)</f>
        <v>10787</v>
      </c>
      <c r="O37" s="84">
        <f>SUM(O14:O35)</f>
        <v>6802.42</v>
      </c>
      <c r="P37" s="85">
        <f>SUM(P14:P35)</f>
        <v>3984.58</v>
      </c>
      <c r="Q37" s="85">
        <f>SUM(Q14:Q36)</f>
        <v>0</v>
      </c>
      <c r="R37" s="85">
        <f>SUM(R14:R35)</f>
        <v>7327.3200000000006</v>
      </c>
      <c r="S37" s="85">
        <f>SUM(S14:S35)</f>
        <v>11311.900000000001</v>
      </c>
    </row>
    <row r="39" spans="1:19" ht="26.5" thickBot="1" x14ac:dyDescent="0.4">
      <c r="A39" s="174" t="s">
        <v>96</v>
      </c>
      <c r="B39" s="175"/>
      <c r="C39" s="176" t="s">
        <v>97</v>
      </c>
      <c r="D39" s="176" t="s">
        <v>98</v>
      </c>
      <c r="E39" s="175"/>
    </row>
    <row r="40" spans="1:19" x14ac:dyDescent="0.35">
      <c r="A40" s="79" t="s">
        <v>99</v>
      </c>
      <c r="B40" s="86">
        <v>10882.08</v>
      </c>
    </row>
    <row r="41" spans="1:19" x14ac:dyDescent="0.35">
      <c r="A41" s="79" t="s">
        <v>100</v>
      </c>
      <c r="D41" s="88">
        <f>'2025-2026'!AP121</f>
        <v>0</v>
      </c>
      <c r="E41" t="s">
        <v>101</v>
      </c>
    </row>
    <row r="42" spans="1:19" x14ac:dyDescent="0.35">
      <c r="A42" s="79" t="s">
        <v>78</v>
      </c>
      <c r="C42" s="81">
        <f>SUM(O11)</f>
        <v>10855.42</v>
      </c>
    </row>
    <row r="43" spans="1:19" x14ac:dyDescent="0.35">
      <c r="A43" s="79" t="s">
        <v>82</v>
      </c>
      <c r="D43" s="88">
        <f>(O37)</f>
        <v>6802.42</v>
      </c>
    </row>
    <row r="44" spans="1:19" x14ac:dyDescent="0.35">
      <c r="A44" s="79" t="s">
        <v>102</v>
      </c>
      <c r="C44" s="88">
        <f>'2025-2026'!N121</f>
        <v>935.84</v>
      </c>
    </row>
    <row r="45" spans="1:19" x14ac:dyDescent="0.35">
      <c r="A45" s="79" t="s">
        <v>103</v>
      </c>
      <c r="D45" s="88">
        <f>'2025-2026'!AN121</f>
        <v>357.45</v>
      </c>
    </row>
    <row r="46" spans="1:19" x14ac:dyDescent="0.35">
      <c r="A46" s="79" t="s">
        <v>104</v>
      </c>
      <c r="D46" s="87"/>
    </row>
    <row r="47" spans="1:19" x14ac:dyDescent="0.35">
      <c r="A47" s="79" t="s">
        <v>105</v>
      </c>
      <c r="B47" s="170">
        <f>SUM(B40:C46)-SUM(D40:D46)</f>
        <v>15513.470000000001</v>
      </c>
    </row>
    <row r="48" spans="1:19" x14ac:dyDescent="0.35">
      <c r="A48" s="79"/>
    </row>
    <row r="49" spans="1:5" ht="34.5" customHeight="1" x14ac:dyDescent="0.35">
      <c r="A49" s="172" t="s">
        <v>106</v>
      </c>
      <c r="B49" s="173"/>
      <c r="C49" s="173"/>
      <c r="D49" s="173"/>
      <c r="E49" s="173"/>
    </row>
    <row r="50" spans="1:5" x14ac:dyDescent="0.35">
      <c r="A50" s="177" t="s">
        <v>107</v>
      </c>
      <c r="D50" s="81">
        <f>SUM(O37/COUNTIF(C36:N36,"&gt;0")*6)</f>
        <v>6802.42</v>
      </c>
    </row>
    <row r="52" spans="1:5" x14ac:dyDescent="0.35">
      <c r="A52" t="s">
        <v>108</v>
      </c>
      <c r="D52" s="76">
        <f>R37</f>
        <v>7327.3200000000006</v>
      </c>
    </row>
    <row r="53" spans="1:5" x14ac:dyDescent="0.35">
      <c r="D53" s="76"/>
    </row>
    <row r="54" spans="1:5" x14ac:dyDescent="0.35">
      <c r="A54" s="209" t="s">
        <v>109</v>
      </c>
      <c r="B54" t="s">
        <v>110</v>
      </c>
      <c r="D54" s="76">
        <v>0</v>
      </c>
      <c r="E54" t="s">
        <v>111</v>
      </c>
    </row>
    <row r="55" spans="1:5" x14ac:dyDescent="0.35">
      <c r="A55" s="210"/>
      <c r="B55" t="s">
        <v>112</v>
      </c>
      <c r="D55" s="76">
        <v>4459.95</v>
      </c>
    </row>
    <row r="56" spans="1:5" ht="15" thickBot="1" x14ac:dyDescent="0.4">
      <c r="D56" s="171"/>
    </row>
    <row r="57" spans="1:5" x14ac:dyDescent="0.35">
      <c r="D57" s="81">
        <f>SUM(D50:D56)</f>
        <v>18589.690000000002</v>
      </c>
      <c r="E57" t="s">
        <v>113</v>
      </c>
    </row>
  </sheetData>
  <mergeCells count="2">
    <mergeCell ref="M11:N11"/>
    <mergeCell ref="A54:A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4.5" x14ac:dyDescent="0.35"/>
  <cols>
    <col min="1" max="1" width="12.26953125" customWidth="1"/>
    <col min="2" max="2" width="19.453125" customWidth="1"/>
  </cols>
  <sheetData>
    <row r="1" spans="1:4" ht="21" x14ac:dyDescent="0.5">
      <c r="A1" s="182" t="s">
        <v>114</v>
      </c>
      <c r="B1" s="182"/>
    </row>
    <row r="2" spans="1:4" x14ac:dyDescent="0.35">
      <c r="A2" s="183">
        <v>1</v>
      </c>
      <c r="B2" s="183" t="s">
        <v>115</v>
      </c>
      <c r="C2" s="1">
        <f>SUM('2025-2026'!N126)</f>
        <v>35706.899999999994</v>
      </c>
      <c r="D2" s="1"/>
    </row>
    <row r="3" spans="1:4" x14ac:dyDescent="0.35">
      <c r="A3" s="183">
        <v>2</v>
      </c>
      <c r="B3" s="183" t="s">
        <v>12</v>
      </c>
      <c r="C3" s="1">
        <f>SUM('2025-2026'!I121)</f>
        <v>10787</v>
      </c>
      <c r="D3" s="1"/>
    </row>
    <row r="4" spans="1:4" ht="15" thickBot="1" x14ac:dyDescent="0.4">
      <c r="A4" s="183">
        <v>3</v>
      </c>
      <c r="B4" s="183" t="s">
        <v>116</v>
      </c>
      <c r="C4" s="1">
        <f>SUM('2025-2026'!H121:N121) -SUM('2025-2026'!I121 )</f>
        <v>1004.2600000000002</v>
      </c>
      <c r="D4" s="1"/>
    </row>
    <row r="5" spans="1:4" x14ac:dyDescent="0.35">
      <c r="A5" t="s">
        <v>117</v>
      </c>
      <c r="C5" s="184">
        <f>SUM(C2:C4)</f>
        <v>47498.159999999996</v>
      </c>
    </row>
    <row r="6" spans="1:4" x14ac:dyDescent="0.35">
      <c r="C6" s="1"/>
      <c r="D6" s="1"/>
    </row>
    <row r="7" spans="1:4" x14ac:dyDescent="0.35">
      <c r="A7" s="183">
        <v>4</v>
      </c>
      <c r="B7" s="183" t="s">
        <v>118</v>
      </c>
      <c r="C7" s="1">
        <f>SUM('2025-2026'!R121:S121)</f>
        <v>2163.52</v>
      </c>
      <c r="D7" s="185"/>
    </row>
    <row r="8" spans="1:4" x14ac:dyDescent="0.35">
      <c r="A8" s="183">
        <v>5</v>
      </c>
      <c r="B8" s="183" t="s">
        <v>119</v>
      </c>
      <c r="C8" s="1">
        <v>0</v>
      </c>
      <c r="D8" s="1"/>
    </row>
    <row r="9" spans="1:4" ht="15" thickBot="1" x14ac:dyDescent="0.4">
      <c r="A9" s="183">
        <v>6</v>
      </c>
      <c r="B9" s="183" t="s">
        <v>120</v>
      </c>
      <c r="C9" s="1">
        <f>SUM('2025-2026'!T121:AP121)</f>
        <v>8870.3499999999985</v>
      </c>
      <c r="D9" s="1"/>
    </row>
    <row r="10" spans="1:4" x14ac:dyDescent="0.35">
      <c r="A10" t="s">
        <v>121</v>
      </c>
      <c r="C10" s="184">
        <f>SUM(C7:C9)</f>
        <v>11033.869999999999</v>
      </c>
    </row>
    <row r="11" spans="1:4" x14ac:dyDescent="0.35">
      <c r="A11" s="183"/>
      <c r="B11" s="183"/>
      <c r="C11" s="1"/>
      <c r="D11" s="1"/>
    </row>
    <row r="12" spans="1:4" x14ac:dyDescent="0.35">
      <c r="A12" s="183">
        <v>7</v>
      </c>
      <c r="B12" s="183" t="s">
        <v>122</v>
      </c>
      <c r="C12" s="1">
        <f>SUM('2025-2026'!N130)</f>
        <v>36464.289999999994</v>
      </c>
    </row>
    <row r="14" spans="1:4" x14ac:dyDescent="0.35">
      <c r="A14" s="183">
        <v>8</v>
      </c>
      <c r="B14" s="183" t="s">
        <v>123</v>
      </c>
      <c r="C14" s="1">
        <f>SUM('2025-2026'!N130)</f>
        <v>36464.289999999994</v>
      </c>
    </row>
    <row r="15" spans="1:4" x14ac:dyDescent="0.35">
      <c r="A15" s="183">
        <v>9</v>
      </c>
      <c r="B15" s="183" t="s">
        <v>124</v>
      </c>
      <c r="C15" s="186">
        <v>15018</v>
      </c>
      <c r="D15" t="s">
        <v>125</v>
      </c>
    </row>
    <row r="16" spans="1:4" x14ac:dyDescent="0.35">
      <c r="A16" s="183">
        <v>10</v>
      </c>
      <c r="B16" s="183" t="s">
        <v>126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2025-2026</vt:lpstr>
      <vt:lpstr>Budget</vt:lpstr>
      <vt:lpstr>AGAR</vt:lpstr>
      <vt:lpstr>'2025-2026'!Print_Area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2025-10-07T08:46:11Z</dcterms:modified>
  <cp:category/>
  <cp:contentStatus/>
</cp:coreProperties>
</file>