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25" windowHeight="10305" tabRatio="539"/>
  </bookViews>
  <sheets>
    <sheet name="Broad Town Progress Report" sheetId="1" r:id="rId1"/>
    <sheet name="Transactions" sheetId="2" r:id="rId2"/>
  </sheets>
  <definedNames>
    <definedName name="_xlnm._FilterDatabase" localSheetId="0" hidden="1">'Broad Town Progress Report'!$A$1:$M$55</definedName>
    <definedName name="_xlnm._FilterDatabase" localSheetId="1" hidden="1">Transactions!$C$3:$H$101</definedName>
    <definedName name="_xlnm.Print_Titles" localSheetId="0">'Broad Town Progress Report'!$1:$1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1" l="1"/>
  <c r="K52" i="1"/>
  <c r="L52" i="1" s="1"/>
  <c r="H44" i="1" l="1"/>
  <c r="H27" i="1"/>
  <c r="J51" i="1"/>
  <c r="K51" i="1"/>
  <c r="L51" i="1" l="1"/>
  <c r="F109" i="2"/>
  <c r="E62" i="1" s="1"/>
  <c r="F107" i="2"/>
  <c r="E61" i="1" s="1"/>
  <c r="H48" i="1"/>
  <c r="K50" i="1" l="1"/>
  <c r="J50" i="1"/>
  <c r="L50" i="1" l="1"/>
  <c r="J49" i="1"/>
  <c r="H47" i="1"/>
  <c r="K53" i="1" l="1"/>
  <c r="L53" i="1" s="1"/>
  <c r="K49" i="1"/>
  <c r="K47" i="1"/>
  <c r="K46" i="1"/>
  <c r="K45" i="1"/>
  <c r="K44" i="1"/>
  <c r="K43" i="1"/>
  <c r="K42" i="1"/>
  <c r="K41" i="1"/>
  <c r="K40" i="1"/>
  <c r="K39" i="1"/>
  <c r="K38" i="1"/>
  <c r="K37" i="1"/>
  <c r="J47" i="1" l="1"/>
  <c r="L47" i="1" s="1"/>
  <c r="L49" i="1"/>
  <c r="K54" i="1" l="1"/>
  <c r="J54" i="1"/>
  <c r="J48" i="1"/>
  <c r="L48" i="1" s="1"/>
  <c r="L54" i="1" l="1"/>
  <c r="J46" i="1" l="1"/>
  <c r="L46" i="1" s="1"/>
  <c r="J45" i="1"/>
  <c r="L45" i="1" s="1"/>
  <c r="J44" i="1"/>
  <c r="L44" i="1" s="1"/>
  <c r="J43" i="1"/>
  <c r="L43" i="1" s="1"/>
  <c r="J42" i="1"/>
  <c r="L42" i="1" s="1"/>
  <c r="J41" i="1"/>
  <c r="L41" i="1" s="1"/>
  <c r="J40" i="1" l="1"/>
  <c r="L40" i="1" s="1"/>
  <c r="J39" i="1"/>
  <c r="L39" i="1" s="1"/>
  <c r="J38" i="1" l="1"/>
  <c r="L38" i="1" s="1"/>
  <c r="I55" i="1" l="1"/>
  <c r="H55" i="1"/>
  <c r="G55" i="1"/>
  <c r="F55" i="1"/>
  <c r="J37" i="1"/>
  <c r="L37" i="1" s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36" i="1"/>
  <c r="J36" i="1"/>
  <c r="L36" i="1" l="1"/>
  <c r="J35" i="1"/>
  <c r="L35" i="1" s="1"/>
  <c r="J34" i="1"/>
  <c r="L34" i="1" s="1"/>
  <c r="J33" i="1"/>
  <c r="L33" i="1" s="1"/>
  <c r="J32" i="1"/>
  <c r="L32" i="1" s="1"/>
  <c r="J31" i="1"/>
  <c r="L31" i="1" s="1"/>
  <c r="J30" i="1"/>
  <c r="L30" i="1" s="1"/>
  <c r="J29" i="1"/>
  <c r="L29" i="1" s="1"/>
  <c r="J28" i="1"/>
  <c r="L28" i="1" s="1"/>
  <c r="J27" i="1"/>
  <c r="L27" i="1" s="1"/>
  <c r="J26" i="1"/>
  <c r="L26" i="1" s="1"/>
  <c r="J25" i="1"/>
  <c r="L25" i="1" s="1"/>
  <c r="J24" i="1"/>
  <c r="L24" i="1" s="1"/>
  <c r="J23" i="1"/>
  <c r="L23" i="1" s="1"/>
  <c r="J22" i="1"/>
  <c r="L22" i="1" s="1"/>
  <c r="J21" i="1"/>
  <c r="L21" i="1" s="1"/>
  <c r="J20" i="1"/>
  <c r="L20" i="1" s="1"/>
  <c r="J19" i="1"/>
  <c r="L19" i="1" s="1"/>
  <c r="J18" i="1"/>
  <c r="J17" i="1"/>
  <c r="J16" i="1"/>
  <c r="J15" i="1"/>
  <c r="J13" i="1"/>
  <c r="J12" i="1"/>
  <c r="J11" i="1"/>
  <c r="J10" i="1"/>
  <c r="J9" i="1"/>
  <c r="J8" i="1"/>
  <c r="J7" i="1"/>
  <c r="J6" i="1"/>
  <c r="J5" i="1"/>
  <c r="J4" i="1"/>
  <c r="J3" i="1"/>
  <c r="J2" i="1"/>
  <c r="J14" i="1"/>
  <c r="J55" i="1" l="1"/>
  <c r="F105" i="2"/>
  <c r="E57" i="1" s="1"/>
  <c r="G103" i="2"/>
  <c r="F103" i="2"/>
  <c r="E59" i="1" l="1"/>
  <c r="E65" i="1" s="1"/>
  <c r="E58" i="1"/>
  <c r="H100" i="2"/>
  <c r="H99" i="2" s="1"/>
  <c r="H98" i="2" s="1"/>
  <c r="H97" i="2" s="1"/>
  <c r="H96" i="2" s="1"/>
  <c r="H95" i="2" s="1"/>
  <c r="H94" i="2" s="1"/>
  <c r="H93" i="2" s="1"/>
  <c r="H92" i="2" s="1"/>
  <c r="H91" i="2" s="1"/>
  <c r="H90" i="2" s="1"/>
  <c r="H89" i="2" s="1"/>
  <c r="H88" i="2" s="1"/>
  <c r="H87" i="2" s="1"/>
  <c r="H86" i="2" s="1"/>
  <c r="H85" i="2" s="1"/>
  <c r="H84" i="2" s="1"/>
  <c r="H83" i="2" s="1"/>
  <c r="H82" i="2" s="1"/>
  <c r="H81" i="2" s="1"/>
  <c r="H80" i="2" s="1"/>
  <c r="H79" i="2" s="1"/>
  <c r="H78" i="2" s="1"/>
  <c r="H77" i="2" s="1"/>
  <c r="H76" i="2" s="1"/>
  <c r="H75" i="2" s="1"/>
  <c r="H74" i="2" s="1"/>
  <c r="H73" i="2" s="1"/>
  <c r="H72" i="2" s="1"/>
  <c r="H71" i="2" s="1"/>
  <c r="H70" i="2" s="1"/>
  <c r="H69" i="2" s="1"/>
  <c r="H68" i="2" s="1"/>
  <c r="H67" i="2" s="1"/>
  <c r="H66" i="2" s="1"/>
  <c r="H65" i="2" s="1"/>
  <c r="H64" i="2" s="1"/>
  <c r="H63" i="2" s="1"/>
  <c r="H62" i="2" s="1"/>
  <c r="H61" i="2" s="1"/>
  <c r="H60" i="2" s="1"/>
  <c r="H59" i="2" s="1"/>
  <c r="H58" i="2" s="1"/>
  <c r="H57" i="2" s="1"/>
  <c r="H56" i="2" l="1"/>
  <c r="H55" i="2" l="1"/>
  <c r="H54" i="2" l="1"/>
  <c r="H53" i="2" s="1"/>
  <c r="H52" i="2" s="1"/>
  <c r="H51" i="2" s="1"/>
  <c r="H50" i="2" s="1"/>
  <c r="H49" i="2" s="1"/>
  <c r="H48" i="2" s="1"/>
  <c r="H47" i="2" s="1"/>
  <c r="H46" i="2" s="1"/>
  <c r="H45" i="2" s="1"/>
  <c r="H44" i="2" s="1"/>
  <c r="H43" i="2" s="1"/>
  <c r="H42" i="2" s="1"/>
  <c r="H41" i="2" s="1"/>
  <c r="H40" i="2" s="1"/>
  <c r="H39" i="2" s="1"/>
  <c r="H38" i="2" s="1"/>
  <c r="H37" i="2" s="1"/>
  <c r="H36" i="2" s="1"/>
  <c r="H35" i="2" s="1"/>
  <c r="H34" i="2" s="1"/>
  <c r="H33" i="2" s="1"/>
  <c r="H32" i="2" s="1"/>
  <c r="H31" i="2" s="1"/>
  <c r="H30" i="2" s="1"/>
  <c r="H29" i="2" s="1"/>
  <c r="H28" i="2" s="1"/>
  <c r="H27" i="2" s="1"/>
  <c r="H26" i="2" s="1"/>
  <c r="H25" i="2" s="1"/>
  <c r="H24" i="2" s="1"/>
  <c r="H23" i="2" s="1"/>
  <c r="H22" i="2" s="1"/>
  <c r="H21" i="2" s="1"/>
  <c r="H20" i="2" s="1"/>
  <c r="H19" i="2" s="1"/>
  <c r="H18" i="2" s="1"/>
  <c r="H17" i="2" s="1"/>
  <c r="H16" i="2" s="1"/>
  <c r="H15" i="2" s="1"/>
  <c r="H14" i="2" s="1"/>
  <c r="H13" i="2" s="1"/>
  <c r="H12" i="2" s="1"/>
  <c r="H11" i="2" s="1"/>
  <c r="H10" i="2" s="1"/>
  <c r="H9" i="2" s="1"/>
  <c r="H8" i="2" s="1"/>
  <c r="H7" i="2" s="1"/>
  <c r="H6" i="2" s="1"/>
  <c r="H5" i="2" s="1"/>
  <c r="K3" i="1" l="1"/>
  <c r="L3" i="1" s="1"/>
  <c r="K4" i="1"/>
  <c r="L4" i="1" s="1"/>
  <c r="K5" i="1"/>
  <c r="L5" i="1" s="1"/>
  <c r="K6" i="1"/>
  <c r="L6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2" i="1"/>
  <c r="L2" i="1" s="1"/>
  <c r="L55" i="1" l="1"/>
  <c r="K55" i="1"/>
  <c r="E60" i="1"/>
  <c r="E63" i="1" s="1"/>
  <c r="K96" i="2"/>
  <c r="E64" i="1" l="1"/>
</calcChain>
</file>

<file path=xl/sharedStrings.xml><?xml version="1.0" encoding="utf-8"?>
<sst xmlns="http://schemas.openxmlformats.org/spreadsheetml/2006/main" count="418" uniqueCount="159">
  <si>
    <t>No</t>
  </si>
  <si>
    <t>Applicant Name</t>
  </si>
  <si>
    <t>Project Description</t>
  </si>
  <si>
    <t>Date Approved</t>
  </si>
  <si>
    <t>Status</t>
  </si>
  <si>
    <t>Total Originally Committed</t>
  </si>
  <si>
    <t>Committed Funds no longer required</t>
  </si>
  <si>
    <t>Paid £</t>
  </si>
  <si>
    <t>Paid Funds / VAT returned</t>
  </si>
  <si>
    <t>Final Commitment</t>
  </si>
  <si>
    <t>Total Paid to Date</t>
  </si>
  <si>
    <t>Committed Funds not yet Paid</t>
  </si>
  <si>
    <t>Comments</t>
  </si>
  <si>
    <t>Broad Town Queens Birthday Celebration Group</t>
  </si>
  <si>
    <t>Contribution towards village celebrations.</t>
  </si>
  <si>
    <t>Completed</t>
  </si>
  <si>
    <t>Original grant award £2,254. Not all funds used so refund of £695 returned from group</t>
  </si>
  <si>
    <t>Broad Town Village Hall</t>
  </si>
  <si>
    <t>Community coffee mornings</t>
  </si>
  <si>
    <t>Project completed, all evidence of project received.</t>
  </si>
  <si>
    <t>Broad Town WI</t>
  </si>
  <si>
    <t>Broad Town community defribrillator</t>
  </si>
  <si>
    <t>Broad Town White Horse Group</t>
  </si>
  <si>
    <t>Broad Town White Horse restoration fund</t>
  </si>
  <si>
    <t>Broad Town Royal Wedding celebration group</t>
  </si>
  <si>
    <t>Original grant was £678. No all funds were spent so a refund of £73.07 returned from group.  Project completed, all evidence of project received.</t>
  </si>
  <si>
    <t>Contribution towards village hall refurb</t>
  </si>
  <si>
    <t>Broad Town C of E Primary School</t>
  </si>
  <si>
    <t>Garden project</t>
  </si>
  <si>
    <t>Broad Town Church PCC</t>
  </si>
  <si>
    <t>Contribution towards newsletter</t>
  </si>
  <si>
    <t>Broad Town Social Club</t>
  </si>
  <si>
    <t>Contribution towards glass washing machine</t>
  </si>
  <si>
    <t>Broad Town Footpaths Group</t>
  </si>
  <si>
    <t>Purchase of brush cutter, hedge trimmer and training</t>
  </si>
  <si>
    <t>Project completed, evidence of project received.</t>
  </si>
  <si>
    <t>Broad Town Community Speedwatch</t>
  </si>
  <si>
    <t>Speed Indicator Devices</t>
  </si>
  <si>
    <t>Broad Town Village Show</t>
  </si>
  <si>
    <t>VE Day celebrations</t>
  </si>
  <si>
    <t>Project cancelled due to covid</t>
  </si>
  <si>
    <t>Project cancelled for 2020, grant returned</t>
  </si>
  <si>
    <t>Berkeswell Gate for White Horse Trail</t>
  </si>
  <si>
    <t>Broad Town Community Volunteers</t>
  </si>
  <si>
    <t>Covid- 19 response</t>
  </si>
  <si>
    <t xml:space="preserve">Project completed, evidence, photographs and invoices received. </t>
  </si>
  <si>
    <t>Christmas 2020 event</t>
  </si>
  <si>
    <t>Project completed evidence received.</t>
  </si>
  <si>
    <t>Covid-19 secure expenditure</t>
  </si>
  <si>
    <t>Broad Town Parish Council</t>
  </si>
  <si>
    <t>Broad Town Fencing Replacment Project</t>
  </si>
  <si>
    <t>Broad Town School</t>
  </si>
  <si>
    <t>Forest School Project</t>
  </si>
  <si>
    <t>Broad Town Pre-School</t>
  </si>
  <si>
    <t>Laptop replacment</t>
  </si>
  <si>
    <t>Christ Church PCC Broad Town</t>
  </si>
  <si>
    <t>Grounds Maintenance</t>
  </si>
  <si>
    <t>Circular Walk Project</t>
  </si>
  <si>
    <t xml:space="preserve">White Horse Restoration Group </t>
  </si>
  <si>
    <t>Clearance and maintenance of the horse</t>
  </si>
  <si>
    <t>Horse limed</t>
  </si>
  <si>
    <t>Installing 6 barrel planters around village</t>
  </si>
  <si>
    <t xml:space="preserve">Ongoing maintenance of the horse over three years </t>
  </si>
  <si>
    <t>Churchyard maintenance</t>
  </si>
  <si>
    <t>Village Hall Committee</t>
  </si>
  <si>
    <t xml:space="preserve">Village Hall improvements and energy saving </t>
  </si>
  <si>
    <t>Community Shelter Group</t>
  </si>
  <si>
    <t xml:space="preserve">Christmas trees display </t>
  </si>
  <si>
    <t>Coronation Volunteer Group</t>
  </si>
  <si>
    <t>Coronation events and festivities</t>
  </si>
  <si>
    <t>Coronation celebration</t>
  </si>
  <si>
    <t>Village Hall improvements</t>
  </si>
  <si>
    <t>Made In Broad Town group</t>
  </si>
  <si>
    <t>Churchyard Maintenance</t>
  </si>
  <si>
    <t>Broad Town Community Coffee Morning Group</t>
  </si>
  <si>
    <t xml:space="preserve">Coffee Mornings </t>
  </si>
  <si>
    <t>Broad Town Coffee Mornings</t>
  </si>
  <si>
    <t>Soup lunches scheme</t>
  </si>
  <si>
    <t>Broad Town Bumps and Beyond</t>
  </si>
  <si>
    <t>Toddler group equipment</t>
  </si>
  <si>
    <t>Liming</t>
  </si>
  <si>
    <t>Hall hire</t>
  </si>
  <si>
    <t>BT Coffee Mornings</t>
  </si>
  <si>
    <t>Autumn term coffee mornings scheme</t>
  </si>
  <si>
    <t>Example line</t>
  </si>
  <si>
    <t xml:space="preserve">Total Funds received to date </t>
  </si>
  <si>
    <t>Final Commitment (subtracting Funds No Longer Required or Returned)</t>
  </si>
  <si>
    <t>Total paid out (total paid minus Funds / VAT returned)</t>
  </si>
  <si>
    <t>Cash in bank</t>
  </si>
  <si>
    <t>Funds Available to award to new projects</t>
  </si>
  <si>
    <t>Date</t>
  </si>
  <si>
    <t>Description</t>
  </si>
  <si>
    <t>Type</t>
  </si>
  <si>
    <t>In (£)</t>
  </si>
  <si>
    <t>Out (£)</t>
  </si>
  <si>
    <t>Balance (£)</t>
  </si>
  <si>
    <t>tfr</t>
  </si>
  <si>
    <t>Bumps and Beyond</t>
  </si>
  <si>
    <t>PCC grass cutting</t>
  </si>
  <si>
    <t xml:space="preserve">Village Hall </t>
  </si>
  <si>
    <t xml:space="preserve">Strimmer from footpaths and WH funds split </t>
  </si>
  <si>
    <t>) Total £54 paid, split between Footpaths and Horse</t>
  </si>
  <si>
    <t>White Horse Liming</t>
  </si>
  <si>
    <t>)</t>
  </si>
  <si>
    <t>Grantscape</t>
  </si>
  <si>
    <t>Grant</t>
  </si>
  <si>
    <t>White Horse Restoration</t>
  </si>
  <si>
    <t>PCC Churchyard Maintenance</t>
  </si>
  <si>
    <t>Broad Town Footpaths Gate project</t>
  </si>
  <si>
    <t>Coronation volunteers refund</t>
  </si>
  <si>
    <t>Broad Town Primary School</t>
  </si>
  <si>
    <t>Coronation volunteers</t>
  </si>
  <si>
    <t>Community Coffee Mornings</t>
  </si>
  <si>
    <t>BTPC</t>
  </si>
  <si>
    <t>Grantscape Reg'd Grantscape</t>
  </si>
  <si>
    <t>PCC</t>
  </si>
  <si>
    <t>Coffee Mornings</t>
  </si>
  <si>
    <t>BTPC VAT Refund</t>
  </si>
  <si>
    <t>Broad Town Pre-Sch - Laptop</t>
  </si>
  <si>
    <t>Broad Town School - Forest Sch</t>
  </si>
  <si>
    <t>Broad Town Village Hall Covid secure</t>
  </si>
  <si>
    <t>Broad Town Parish Council Fencing Project</t>
  </si>
  <si>
    <t>VE day Celebration grant return</t>
  </si>
  <si>
    <t>CHQ</t>
  </si>
  <si>
    <t>Broad Town Chrismas event</t>
  </si>
  <si>
    <t>Broad Town Covid Volunteers</t>
  </si>
  <si>
    <t>Part payment footpaths group grant</t>
  </si>
  <si>
    <t>Funds returned footpaths group</t>
  </si>
  <si>
    <t>WESTCOTEC LTD 500000000585676725 11044 BROAD 600747 10 06APR20 09:01</t>
  </si>
  <si>
    <t>FPO</t>
  </si>
  <si>
    <t>GRANTSCAPE REG'D C GRANTSCAPE</t>
  </si>
  <si>
    <t>GERSP (057) OPERAT GOOD ENERGY ROOK 600000000444214253 309199 10 06MAR19 13:27</t>
  </si>
  <si>
    <t>MELKSHAM</t>
  </si>
  <si>
    <t>DEP</t>
  </si>
  <si>
    <t>GERSP 057 OPERAT GOOD ENERGY ROOKWO</t>
  </si>
  <si>
    <t>GERSP (057) OPERAT GOOD ENERGY ROOK 200000000298189236 309199 10 08SEP17 16:21</t>
  </si>
  <si>
    <t>WOOTTON BASSETT</t>
  </si>
  <si>
    <t>BROAD TOWN PARISH 309841 03145485</t>
  </si>
  <si>
    <t>TFR</t>
  </si>
  <si>
    <t>GERSP 057 OPERAT GOOD ENERGY ROOK</t>
  </si>
  <si>
    <t>BROAD TOWN PARISH 309841 06169202</t>
  </si>
  <si>
    <t>Totals</t>
  </si>
  <si>
    <t>Total Grants</t>
  </si>
  <si>
    <t>Conservation project</t>
  </si>
  <si>
    <t>Project in progress : awaiting confirmation of further funding.</t>
  </si>
  <si>
    <t xml:space="preserve">Project in progress </t>
  </si>
  <si>
    <t>Project in progress : awaiting evidence.</t>
  </si>
  <si>
    <t>Bank Charges</t>
  </si>
  <si>
    <t>White Horse Conservation Project</t>
  </si>
  <si>
    <t>Bank</t>
  </si>
  <si>
    <t>Total Bank Charges</t>
  </si>
  <si>
    <t>Newsletter</t>
  </si>
  <si>
    <t>Interest</t>
  </si>
  <si>
    <t>bank</t>
  </si>
  <si>
    <t>Bumps balance payment</t>
  </si>
  <si>
    <t>Bumps balance paid to Village Hall for hire</t>
  </si>
  <si>
    <t>Broad Town News printed edition</t>
  </si>
  <si>
    <t>Total Interest</t>
  </si>
  <si>
    <t>PCC for Churchyard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</si>
</sst>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_(&quot;$&quot;* #,##0.00_);_(&quot;$&quot;* \(#,##0.0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19" fillId="0" borderId="0"/>
    <xf numFmtId="16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/>
  </cellStyleXfs>
  <cellXfs count="59">
    <xf numFmtId="0" fontId="0" fillId="0" borderId="0" xfId="0"/>
    <xf numFmtId="0" fontId="16" fillId="33" borderId="0" xfId="0" applyFont="1" applyFill="1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16" fillId="33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0" xfId="0" applyNumberFormat="1" applyBorder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33" borderId="0" xfId="0" applyFill="1" applyAlignment="1">
      <alignment horizontal="left" vertical="center" wrapText="1"/>
    </xf>
    <xf numFmtId="14" fontId="0" fillId="0" borderId="10" xfId="0" applyNumberFormat="1" applyBorder="1" applyAlignment="1">
      <alignment horizontal="left"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35" borderId="10" xfId="0" applyFill="1" applyBorder="1" applyAlignment="1">
      <alignment horizontal="center" vertical="center" wrapText="1"/>
    </xf>
    <xf numFmtId="15" fontId="0" fillId="0" borderId="0" xfId="0" applyNumberFormat="1"/>
    <xf numFmtId="4" fontId="0" fillId="0" borderId="0" xfId="0" applyNumberFormat="1"/>
    <xf numFmtId="0" fontId="0" fillId="33" borderId="12" xfId="0" applyFill="1" applyBorder="1" applyAlignment="1">
      <alignment horizontal="left" vertical="center" wrapText="1"/>
    </xf>
    <xf numFmtId="0" fontId="0" fillId="33" borderId="12" xfId="0" applyFill="1" applyBorder="1" applyAlignment="1">
      <alignment horizontal="center" vertical="center" wrapText="1"/>
    </xf>
    <xf numFmtId="44" fontId="16" fillId="33" borderId="0" xfId="42" applyFont="1" applyFill="1" applyAlignment="1">
      <alignment horizontal="right" vertical="center" wrapText="1"/>
    </xf>
    <xf numFmtId="44" fontId="16" fillId="33" borderId="0" xfId="0" applyNumberFormat="1" applyFont="1" applyFill="1" applyAlignment="1">
      <alignment horizontal="right" vertical="center" wrapText="1"/>
    </xf>
    <xf numFmtId="44" fontId="16" fillId="33" borderId="13" xfId="42" applyFont="1" applyFill="1" applyBorder="1" applyAlignment="1">
      <alignment horizontal="right" vertical="center" wrapText="1"/>
    </xf>
    <xf numFmtId="44" fontId="1" fillId="33" borderId="10" xfId="42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36" borderId="10" xfId="0" applyFill="1" applyBorder="1" applyAlignment="1">
      <alignment horizontal="center" vertical="center" wrapText="1"/>
    </xf>
    <xf numFmtId="44" fontId="18" fillId="33" borderId="10" xfId="42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33" borderId="0" xfId="0" applyNumberFormat="1" applyFill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 wrapText="1"/>
    </xf>
    <xf numFmtId="8" fontId="0" fillId="0" borderId="10" xfId="0" applyNumberFormat="1" applyBorder="1" applyAlignment="1">
      <alignment horizontal="center" vertical="center"/>
    </xf>
    <xf numFmtId="8" fontId="16" fillId="33" borderId="10" xfId="0" applyNumberFormat="1" applyFont="1" applyFill="1" applyBorder="1" applyAlignment="1">
      <alignment horizontal="center" vertical="center" wrapText="1"/>
    </xf>
    <xf numFmtId="8" fontId="18" fillId="0" borderId="10" xfId="0" applyNumberFormat="1" applyFont="1" applyBorder="1" applyAlignment="1">
      <alignment horizontal="center" vertical="center"/>
    </xf>
    <xf numFmtId="8" fontId="0" fillId="33" borderId="0" xfId="0" applyNumberFormat="1" applyFill="1" applyAlignment="1">
      <alignment horizontal="center" vertical="center" wrapText="1"/>
    </xf>
    <xf numFmtId="8" fontId="16" fillId="0" borderId="14" xfId="0" applyNumberFormat="1" applyFont="1" applyBorder="1" applyAlignment="1">
      <alignment horizontal="center" vertical="center"/>
    </xf>
    <xf numFmtId="8" fontId="16" fillId="0" borderId="0" xfId="0" applyNumberFormat="1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8" fontId="1" fillId="33" borderId="10" xfId="42" applyNumberFormat="1" applyFont="1" applyFill="1" applyBorder="1" applyAlignment="1">
      <alignment horizontal="center" vertical="center" wrapText="1"/>
    </xf>
    <xf numFmtId="0" fontId="0" fillId="33" borderId="0" xfId="0" applyFill="1" applyAlignment="1">
      <alignment horizontal="left" vertical="center"/>
    </xf>
    <xf numFmtId="0" fontId="0" fillId="33" borderId="11" xfId="0" applyFill="1" applyBorder="1" applyAlignment="1">
      <alignment horizontal="left" vertical="center"/>
    </xf>
    <xf numFmtId="44" fontId="16" fillId="33" borderId="0" xfId="42" applyFont="1" applyFill="1" applyBorder="1" applyAlignment="1">
      <alignment horizontal="right" vertical="center" wrapText="1"/>
    </xf>
    <xf numFmtId="44" fontId="14" fillId="33" borderId="10" xfId="42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14" fontId="0" fillId="33" borderId="10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22" fillId="0" borderId="0" xfId="0" applyNumberFormat="1" applyFont="1" applyAlignment="1">
      <alignment vertical="center"/>
    </xf>
    <xf numFmtId="2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35" borderId="0" xfId="0" applyNumberFormat="1" applyFill="1" applyAlignment="1">
      <alignment horizontal="right"/>
    </xf>
    <xf numFmtId="2" fontId="22" fillId="0" borderId="0" xfId="0" applyNumberFormat="1" applyFont="1" applyAlignment="1">
      <alignment horizontal="right" vertical="center"/>
    </xf>
    <xf numFmtId="15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10" xfId="0" applyBorder="1" applyAlignment="1">
      <alignment vertical="center"/>
    </xf>
    <xf numFmtId="0" fontId="0" fillId="33" borderId="0" xfId="0" applyFill="1" applyAlignment="1">
      <alignment vertical="center"/>
    </xf>
    <xf numFmtId="0" fontId="0" fillId="0" borderId="10" xfId="0" applyBorder="1" applyAlignment="1">
      <alignment horizontal="center" vertical="center" wrapText="1"/>
    </xf>
    <xf numFmtId="44" fontId="1" fillId="37" borderId="10" xfId="42" applyFont="1" applyFill="1" applyBorder="1" applyAlignment="1">
      <alignment horizontal="center" vertical="center" wrapText="1"/>
    </xf>
    <xf numFmtId="4" fontId="0" fillId="37" borderId="0" xfId="0" applyNumberFormat="1" applyFill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Currency 2" xfId="45"/>
    <cellStyle name="Currency 3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6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zoomScaleNormal="100" workbookViewId="0">
      <pane ySplit="1" topLeftCell="A50" activePane="bottomLeft" state="frozen"/>
      <selection pane="bottomLeft" activeCell="E63" sqref="E63"/>
    </sheetView>
  </sheetViews>
  <sheetFormatPr defaultColWidth="9.140625" defaultRowHeight="15" x14ac:dyDescent="0.25"/>
  <cols>
    <col min="1" max="1" width="5.5703125" style="7" customWidth="1"/>
    <col min="2" max="2" width="28.85546875" style="10" customWidth="1"/>
    <col min="3" max="3" width="26.140625" style="10" customWidth="1"/>
    <col min="4" max="4" width="15.5703125" style="7" customWidth="1"/>
    <col min="5" max="5" width="20.5703125" style="7" customWidth="1"/>
    <col min="6" max="6" width="12.140625" style="34" customWidth="1"/>
    <col min="7" max="7" width="11.5703125" style="7" customWidth="1"/>
    <col min="8" max="8" width="12.140625" style="34" customWidth="1"/>
    <col min="9" max="9" width="11.5703125" style="7" customWidth="1"/>
    <col min="10" max="10" width="13.140625" style="7" customWidth="1"/>
    <col min="11" max="12" width="11.5703125" style="7" customWidth="1"/>
    <col min="13" max="13" width="50.42578125" style="10" customWidth="1"/>
    <col min="14" max="16384" width="9.140625" style="7"/>
  </cols>
  <sheetData>
    <row r="1" spans="1:13" s="1" customFormat="1" ht="60" x14ac:dyDescent="0.25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32" t="s">
        <v>5</v>
      </c>
      <c r="G1" s="2" t="s">
        <v>6</v>
      </c>
      <c r="H1" s="3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ht="29.85" customHeight="1" x14ac:dyDescent="0.25">
      <c r="A2" s="4">
        <v>1</v>
      </c>
      <c r="B2" s="5" t="s">
        <v>13</v>
      </c>
      <c r="C2" s="5" t="s">
        <v>14</v>
      </c>
      <c r="D2" s="6">
        <v>42499</v>
      </c>
      <c r="E2" s="12" t="s">
        <v>15</v>
      </c>
      <c r="F2" s="33">
        <v>2254</v>
      </c>
      <c r="G2" s="23"/>
      <c r="H2" s="33">
        <v>2254</v>
      </c>
      <c r="I2" s="23">
        <v>695</v>
      </c>
      <c r="J2" s="57">
        <f t="shared" ref="J2:J13" si="0">F2-G2-I2</f>
        <v>1559</v>
      </c>
      <c r="K2" s="57">
        <f>H2-I2</f>
        <v>1559</v>
      </c>
      <c r="L2" s="57">
        <f>SUM(J2-K2)</f>
        <v>0</v>
      </c>
      <c r="M2" s="5" t="s">
        <v>16</v>
      </c>
    </row>
    <row r="3" spans="1:13" ht="29.85" customHeight="1" x14ac:dyDescent="0.35">
      <c r="A3" s="4">
        <v>2</v>
      </c>
      <c r="B3" s="5" t="s">
        <v>17</v>
      </c>
      <c r="C3" s="5" t="s">
        <v>18</v>
      </c>
      <c r="D3" s="6">
        <v>42998</v>
      </c>
      <c r="E3" s="12" t="s">
        <v>15</v>
      </c>
      <c r="F3" s="31">
        <v>432</v>
      </c>
      <c r="G3" s="23"/>
      <c r="H3" s="31">
        <v>432</v>
      </c>
      <c r="I3" s="23"/>
      <c r="J3" s="57">
        <f t="shared" si="0"/>
        <v>432</v>
      </c>
      <c r="K3" s="57">
        <f t="shared" ref="K3:K35" si="1">H3-I3</f>
        <v>432</v>
      </c>
      <c r="L3" s="57">
        <f t="shared" ref="L3:L53" si="2">SUM(J3-K3)</f>
        <v>0</v>
      </c>
      <c r="M3" s="5" t="s">
        <v>19</v>
      </c>
    </row>
    <row r="4" spans="1:13" ht="29.85" customHeight="1" x14ac:dyDescent="0.35">
      <c r="A4" s="4">
        <v>3</v>
      </c>
      <c r="B4" s="5" t="s">
        <v>20</v>
      </c>
      <c r="C4" s="5" t="s">
        <v>21</v>
      </c>
      <c r="D4" s="6">
        <v>42998</v>
      </c>
      <c r="E4" s="12" t="s">
        <v>15</v>
      </c>
      <c r="F4" s="31">
        <v>850</v>
      </c>
      <c r="G4" s="23"/>
      <c r="H4" s="31">
        <v>850</v>
      </c>
      <c r="I4" s="23"/>
      <c r="J4" s="57">
        <f t="shared" si="0"/>
        <v>850</v>
      </c>
      <c r="K4" s="57">
        <f t="shared" si="1"/>
        <v>850</v>
      </c>
      <c r="L4" s="57">
        <f t="shared" si="2"/>
        <v>0</v>
      </c>
      <c r="M4" s="5" t="s">
        <v>19</v>
      </c>
    </row>
    <row r="5" spans="1:13" ht="29.85" customHeight="1" x14ac:dyDescent="0.35">
      <c r="A5" s="4">
        <v>4</v>
      </c>
      <c r="B5" s="5" t="s">
        <v>22</v>
      </c>
      <c r="C5" s="5" t="s">
        <v>23</v>
      </c>
      <c r="D5" s="6">
        <v>43143</v>
      </c>
      <c r="E5" s="12" t="s">
        <v>15</v>
      </c>
      <c r="F5" s="31">
        <v>1263</v>
      </c>
      <c r="G5" s="23"/>
      <c r="H5" s="31">
        <v>1263</v>
      </c>
      <c r="I5" s="23"/>
      <c r="J5" s="57">
        <f t="shared" si="0"/>
        <v>1263</v>
      </c>
      <c r="K5" s="57">
        <f t="shared" si="1"/>
        <v>1263</v>
      </c>
      <c r="L5" s="57">
        <f t="shared" si="2"/>
        <v>0</v>
      </c>
      <c r="M5" s="5" t="s">
        <v>19</v>
      </c>
    </row>
    <row r="6" spans="1:13" ht="29.85" customHeight="1" x14ac:dyDescent="0.25">
      <c r="A6" s="4">
        <v>5</v>
      </c>
      <c r="B6" s="5" t="s">
        <v>13</v>
      </c>
      <c r="C6" s="5" t="s">
        <v>24</v>
      </c>
      <c r="D6" s="6">
        <v>43171</v>
      </c>
      <c r="E6" s="12" t="s">
        <v>15</v>
      </c>
      <c r="F6" s="33">
        <v>678</v>
      </c>
      <c r="G6" s="23"/>
      <c r="H6" s="33">
        <v>678</v>
      </c>
      <c r="I6" s="23">
        <v>73.069999999999993</v>
      </c>
      <c r="J6" s="57">
        <f t="shared" si="0"/>
        <v>604.93000000000006</v>
      </c>
      <c r="K6" s="57">
        <f t="shared" si="1"/>
        <v>604.93000000000006</v>
      </c>
      <c r="L6" s="57">
        <f t="shared" si="2"/>
        <v>0</v>
      </c>
      <c r="M6" s="5" t="s">
        <v>25</v>
      </c>
    </row>
    <row r="7" spans="1:13" ht="28.35" customHeight="1" x14ac:dyDescent="0.35">
      <c r="A7" s="4">
        <v>6</v>
      </c>
      <c r="B7" s="5" t="s">
        <v>17</v>
      </c>
      <c r="C7" s="5" t="s">
        <v>26</v>
      </c>
      <c r="D7" s="6">
        <v>43388</v>
      </c>
      <c r="E7" s="12" t="s">
        <v>15</v>
      </c>
      <c r="F7" s="31">
        <v>5000</v>
      </c>
      <c r="G7" s="23"/>
      <c r="H7" s="31">
        <v>5000</v>
      </c>
      <c r="I7" s="23"/>
      <c r="J7" s="57">
        <f t="shared" si="0"/>
        <v>5000</v>
      </c>
      <c r="K7" s="57">
        <f t="shared" si="1"/>
        <v>5000</v>
      </c>
      <c r="L7" s="57">
        <f t="shared" si="2"/>
        <v>0</v>
      </c>
      <c r="M7" s="5" t="s">
        <v>19</v>
      </c>
    </row>
    <row r="8" spans="1:13" ht="24" customHeight="1" x14ac:dyDescent="0.35">
      <c r="A8" s="4">
        <v>7</v>
      </c>
      <c r="B8" s="11" t="s">
        <v>17</v>
      </c>
      <c r="C8" s="13" t="s">
        <v>18</v>
      </c>
      <c r="D8" s="6">
        <v>43353</v>
      </c>
      <c r="E8" s="12" t="s">
        <v>15</v>
      </c>
      <c r="F8" s="31">
        <v>432</v>
      </c>
      <c r="G8" s="23"/>
      <c r="H8" s="31">
        <v>432</v>
      </c>
      <c r="I8" s="23"/>
      <c r="J8" s="57">
        <f t="shared" si="0"/>
        <v>432</v>
      </c>
      <c r="K8" s="57">
        <f t="shared" si="1"/>
        <v>432</v>
      </c>
      <c r="L8" s="57">
        <f t="shared" si="2"/>
        <v>0</v>
      </c>
      <c r="M8" s="5" t="s">
        <v>19</v>
      </c>
    </row>
    <row r="9" spans="1:13" ht="30" x14ac:dyDescent="0.25">
      <c r="A9" s="4">
        <v>8</v>
      </c>
      <c r="B9" s="11" t="s">
        <v>27</v>
      </c>
      <c r="C9" s="10" t="s">
        <v>28</v>
      </c>
      <c r="D9" s="6">
        <v>43388</v>
      </c>
      <c r="E9" s="12" t="s">
        <v>15</v>
      </c>
      <c r="F9" s="31">
        <v>580</v>
      </c>
      <c r="G9" s="23"/>
      <c r="H9" s="31">
        <v>580</v>
      </c>
      <c r="I9" s="23"/>
      <c r="J9" s="57">
        <f t="shared" si="0"/>
        <v>580</v>
      </c>
      <c r="K9" s="57">
        <f t="shared" si="1"/>
        <v>580</v>
      </c>
      <c r="L9" s="57">
        <f t="shared" si="2"/>
        <v>0</v>
      </c>
      <c r="M9" s="5" t="s">
        <v>19</v>
      </c>
    </row>
    <row r="10" spans="1:13" ht="29.85" customHeight="1" x14ac:dyDescent="0.35">
      <c r="A10" s="4">
        <v>9</v>
      </c>
      <c r="B10" s="5" t="s">
        <v>29</v>
      </c>
      <c r="C10" s="5" t="s">
        <v>30</v>
      </c>
      <c r="D10" s="6">
        <v>43444</v>
      </c>
      <c r="E10" s="12" t="s">
        <v>15</v>
      </c>
      <c r="F10" s="31">
        <v>400</v>
      </c>
      <c r="G10" s="23"/>
      <c r="H10" s="31">
        <v>400</v>
      </c>
      <c r="I10" s="23"/>
      <c r="J10" s="57">
        <f t="shared" si="0"/>
        <v>400</v>
      </c>
      <c r="K10" s="57">
        <f t="shared" si="1"/>
        <v>400</v>
      </c>
      <c r="L10" s="57">
        <f t="shared" si="2"/>
        <v>0</v>
      </c>
      <c r="M10" s="5" t="s">
        <v>19</v>
      </c>
    </row>
    <row r="11" spans="1:13" s="1" customFormat="1" ht="29.85" customHeight="1" x14ac:dyDescent="0.35">
      <c r="A11" s="4">
        <v>10</v>
      </c>
      <c r="B11" s="5" t="s">
        <v>31</v>
      </c>
      <c r="C11" s="5" t="s">
        <v>32</v>
      </c>
      <c r="D11" s="6">
        <v>43507</v>
      </c>
      <c r="E11" s="12" t="s">
        <v>15</v>
      </c>
      <c r="F11" s="31">
        <v>600</v>
      </c>
      <c r="G11" s="23"/>
      <c r="H11" s="31">
        <v>600</v>
      </c>
      <c r="I11" s="23"/>
      <c r="J11" s="57">
        <f t="shared" si="0"/>
        <v>600</v>
      </c>
      <c r="K11" s="57">
        <f t="shared" si="1"/>
        <v>600</v>
      </c>
      <c r="L11" s="57">
        <f t="shared" si="2"/>
        <v>0</v>
      </c>
      <c r="M11" s="5" t="s">
        <v>19</v>
      </c>
    </row>
    <row r="12" spans="1:13" s="1" customFormat="1" ht="29.85" customHeight="1" x14ac:dyDescent="0.35">
      <c r="A12" s="14">
        <v>11</v>
      </c>
      <c r="B12" s="5" t="s">
        <v>33</v>
      </c>
      <c r="C12" s="5" t="s">
        <v>34</v>
      </c>
      <c r="D12" s="6">
        <v>43752</v>
      </c>
      <c r="E12" s="12" t="s">
        <v>15</v>
      </c>
      <c r="F12" s="31">
        <v>969.03</v>
      </c>
      <c r="G12" s="42">
        <v>157.06</v>
      </c>
      <c r="H12" s="33">
        <v>811.97</v>
      </c>
      <c r="I12" s="23">
        <v>111.82</v>
      </c>
      <c r="J12" s="57">
        <f t="shared" si="0"/>
        <v>700.15000000000009</v>
      </c>
      <c r="K12" s="57">
        <f t="shared" si="1"/>
        <v>700.15000000000009</v>
      </c>
      <c r="L12" s="57">
        <f t="shared" si="2"/>
        <v>0</v>
      </c>
      <c r="M12" s="5" t="s">
        <v>19</v>
      </c>
    </row>
    <row r="13" spans="1:13" s="1" customFormat="1" ht="29.85" customHeight="1" x14ac:dyDescent="0.35">
      <c r="A13" s="14">
        <v>12</v>
      </c>
      <c r="B13" s="5" t="s">
        <v>17</v>
      </c>
      <c r="C13" s="5" t="s">
        <v>18</v>
      </c>
      <c r="D13" s="6">
        <v>43752</v>
      </c>
      <c r="E13" s="12" t="s">
        <v>15</v>
      </c>
      <c r="F13" s="31">
        <v>432</v>
      </c>
      <c r="G13" s="23"/>
      <c r="H13" s="31">
        <v>432</v>
      </c>
      <c r="I13" s="23"/>
      <c r="J13" s="57">
        <f t="shared" si="0"/>
        <v>432</v>
      </c>
      <c r="K13" s="57">
        <f t="shared" si="1"/>
        <v>432</v>
      </c>
      <c r="L13" s="57">
        <f t="shared" si="2"/>
        <v>0</v>
      </c>
      <c r="M13" s="5" t="s">
        <v>35</v>
      </c>
    </row>
    <row r="14" spans="1:13" s="1" customFormat="1" ht="29.85" customHeight="1" x14ac:dyDescent="0.35">
      <c r="A14" s="4">
        <v>13</v>
      </c>
      <c r="B14" s="5" t="s">
        <v>36</v>
      </c>
      <c r="C14" s="5" t="s">
        <v>37</v>
      </c>
      <c r="D14" s="6">
        <v>43752</v>
      </c>
      <c r="E14" s="12" t="s">
        <v>15</v>
      </c>
      <c r="F14" s="31">
        <v>4290</v>
      </c>
      <c r="G14" s="38">
        <v>600</v>
      </c>
      <c r="H14" s="33">
        <v>3690</v>
      </c>
      <c r="I14" s="27">
        <v>615</v>
      </c>
      <c r="J14" s="57">
        <f>F14-G14-I14</f>
        <v>3075</v>
      </c>
      <c r="K14" s="57">
        <f t="shared" si="1"/>
        <v>3075</v>
      </c>
      <c r="L14" s="57">
        <f t="shared" si="2"/>
        <v>0</v>
      </c>
      <c r="M14" s="5" t="s">
        <v>19</v>
      </c>
    </row>
    <row r="15" spans="1:13" s="1" customFormat="1" ht="29.85" customHeight="1" x14ac:dyDescent="0.35">
      <c r="A15" s="4">
        <v>14</v>
      </c>
      <c r="B15" s="5" t="s">
        <v>38</v>
      </c>
      <c r="C15" s="5" t="s">
        <v>39</v>
      </c>
      <c r="D15" s="6">
        <v>43899</v>
      </c>
      <c r="E15" s="26" t="s">
        <v>40</v>
      </c>
      <c r="F15" s="31">
        <v>1452</v>
      </c>
      <c r="G15" s="23"/>
      <c r="H15" s="31">
        <v>1452</v>
      </c>
      <c r="I15" s="23">
        <v>1452</v>
      </c>
      <c r="J15" s="57">
        <f t="shared" ref="J15:J35" si="3">F15-G15-I15</f>
        <v>0</v>
      </c>
      <c r="K15" s="57">
        <f t="shared" si="1"/>
        <v>0</v>
      </c>
      <c r="L15" s="57">
        <f t="shared" si="2"/>
        <v>0</v>
      </c>
      <c r="M15" s="5" t="s">
        <v>41</v>
      </c>
    </row>
    <row r="16" spans="1:13" s="1" customFormat="1" ht="29.85" customHeight="1" x14ac:dyDescent="0.35">
      <c r="A16" s="4">
        <v>15</v>
      </c>
      <c r="B16" s="5" t="s">
        <v>33</v>
      </c>
      <c r="C16" s="5" t="s">
        <v>42</v>
      </c>
      <c r="D16" s="6">
        <v>43899</v>
      </c>
      <c r="E16" s="12" t="s">
        <v>15</v>
      </c>
      <c r="F16" s="31">
        <v>618.1</v>
      </c>
      <c r="G16" s="23">
        <v>391.1</v>
      </c>
      <c r="H16" s="31">
        <v>227</v>
      </c>
      <c r="I16" s="23"/>
      <c r="J16" s="57">
        <f t="shared" si="3"/>
        <v>227</v>
      </c>
      <c r="K16" s="57">
        <f t="shared" si="1"/>
        <v>227</v>
      </c>
      <c r="L16" s="57">
        <f t="shared" si="2"/>
        <v>0</v>
      </c>
      <c r="M16" s="5" t="s">
        <v>19</v>
      </c>
    </row>
    <row r="17" spans="1:13" s="1" customFormat="1" ht="29.85" customHeight="1" x14ac:dyDescent="0.35">
      <c r="A17" s="4">
        <v>16</v>
      </c>
      <c r="B17" s="5" t="s">
        <v>43</v>
      </c>
      <c r="C17" s="5" t="s">
        <v>44</v>
      </c>
      <c r="D17" s="6">
        <v>44088</v>
      </c>
      <c r="E17" s="12" t="s">
        <v>15</v>
      </c>
      <c r="F17" s="31">
        <v>145</v>
      </c>
      <c r="G17" s="23"/>
      <c r="H17" s="31">
        <v>145</v>
      </c>
      <c r="I17" s="23"/>
      <c r="J17" s="57">
        <f t="shared" si="3"/>
        <v>145</v>
      </c>
      <c r="K17" s="57">
        <f t="shared" si="1"/>
        <v>145</v>
      </c>
      <c r="L17" s="57">
        <f t="shared" si="2"/>
        <v>0</v>
      </c>
      <c r="M17" s="5" t="s">
        <v>45</v>
      </c>
    </row>
    <row r="18" spans="1:13" s="1" customFormat="1" ht="29.85" customHeight="1" x14ac:dyDescent="0.35">
      <c r="A18" s="4">
        <v>17</v>
      </c>
      <c r="B18" s="5" t="s">
        <v>43</v>
      </c>
      <c r="C18" s="5" t="s">
        <v>46</v>
      </c>
      <c r="D18" s="6">
        <v>44144</v>
      </c>
      <c r="E18" s="12" t="s">
        <v>15</v>
      </c>
      <c r="F18" s="31">
        <v>240</v>
      </c>
      <c r="G18" s="23"/>
      <c r="H18" s="31">
        <v>240</v>
      </c>
      <c r="I18" s="23"/>
      <c r="J18" s="57">
        <f t="shared" si="3"/>
        <v>240</v>
      </c>
      <c r="K18" s="57">
        <f t="shared" si="1"/>
        <v>240</v>
      </c>
      <c r="L18" s="57">
        <f t="shared" si="2"/>
        <v>0</v>
      </c>
      <c r="M18" s="5" t="s">
        <v>47</v>
      </c>
    </row>
    <row r="19" spans="1:13" s="1" customFormat="1" ht="29.85" customHeight="1" x14ac:dyDescent="0.35">
      <c r="A19" s="4">
        <v>18</v>
      </c>
      <c r="B19" s="5" t="s">
        <v>17</v>
      </c>
      <c r="C19" s="5" t="s">
        <v>48</v>
      </c>
      <c r="D19" s="6">
        <v>44179</v>
      </c>
      <c r="E19" s="12" t="s">
        <v>15</v>
      </c>
      <c r="F19" s="31">
        <v>112</v>
      </c>
      <c r="G19" s="23"/>
      <c r="H19" s="31">
        <v>112</v>
      </c>
      <c r="I19" s="23"/>
      <c r="J19" s="57">
        <f t="shared" si="3"/>
        <v>112</v>
      </c>
      <c r="K19" s="57">
        <f t="shared" si="1"/>
        <v>112</v>
      </c>
      <c r="L19" s="57">
        <f t="shared" si="2"/>
        <v>0</v>
      </c>
      <c r="M19" s="5" t="s">
        <v>19</v>
      </c>
    </row>
    <row r="20" spans="1:13" s="1" customFormat="1" ht="29.85" customHeight="1" x14ac:dyDescent="0.35">
      <c r="A20" s="4">
        <v>19</v>
      </c>
      <c r="B20" s="5" t="s">
        <v>49</v>
      </c>
      <c r="C20" s="5" t="s">
        <v>50</v>
      </c>
      <c r="D20" s="6">
        <v>44179</v>
      </c>
      <c r="E20" s="12" t="s">
        <v>15</v>
      </c>
      <c r="F20" s="31">
        <v>2000</v>
      </c>
      <c r="G20" s="23"/>
      <c r="H20" s="31">
        <v>2000</v>
      </c>
      <c r="I20" s="23"/>
      <c r="J20" s="57">
        <f t="shared" si="3"/>
        <v>2000</v>
      </c>
      <c r="K20" s="57">
        <f t="shared" si="1"/>
        <v>2000</v>
      </c>
      <c r="L20" s="57">
        <f t="shared" si="2"/>
        <v>0</v>
      </c>
      <c r="M20" s="5" t="s">
        <v>144</v>
      </c>
    </row>
    <row r="21" spans="1:13" s="1" customFormat="1" ht="29.85" customHeight="1" x14ac:dyDescent="0.35">
      <c r="A21" s="4">
        <v>20</v>
      </c>
      <c r="B21" s="5" t="s">
        <v>51</v>
      </c>
      <c r="C21" s="5" t="s">
        <v>52</v>
      </c>
      <c r="D21" s="6">
        <v>44263</v>
      </c>
      <c r="E21" s="12" t="s">
        <v>15</v>
      </c>
      <c r="F21" s="31">
        <v>1500</v>
      </c>
      <c r="G21" s="23"/>
      <c r="H21" s="31">
        <v>1500</v>
      </c>
      <c r="I21" s="23"/>
      <c r="J21" s="57">
        <f t="shared" si="3"/>
        <v>1500</v>
      </c>
      <c r="K21" s="57">
        <f t="shared" si="1"/>
        <v>1500</v>
      </c>
      <c r="L21" s="57">
        <f t="shared" si="2"/>
        <v>0</v>
      </c>
      <c r="M21" s="5" t="s">
        <v>19</v>
      </c>
    </row>
    <row r="22" spans="1:13" s="1" customFormat="1" ht="29.85" customHeight="1" x14ac:dyDescent="0.35">
      <c r="A22" s="4">
        <v>21</v>
      </c>
      <c r="B22" s="5" t="s">
        <v>53</v>
      </c>
      <c r="C22" s="5" t="s">
        <v>54</v>
      </c>
      <c r="D22" s="6">
        <v>44263</v>
      </c>
      <c r="E22" s="12" t="s">
        <v>15</v>
      </c>
      <c r="F22" s="31">
        <v>720</v>
      </c>
      <c r="G22" s="23"/>
      <c r="H22" s="31">
        <v>720</v>
      </c>
      <c r="I22" s="23"/>
      <c r="J22" s="57">
        <f t="shared" si="3"/>
        <v>720</v>
      </c>
      <c r="K22" s="57">
        <f t="shared" si="1"/>
        <v>720</v>
      </c>
      <c r="L22" s="57">
        <f t="shared" si="2"/>
        <v>0</v>
      </c>
      <c r="M22" s="5" t="s">
        <v>19</v>
      </c>
    </row>
    <row r="23" spans="1:13" s="1" customFormat="1" ht="29.85" customHeight="1" x14ac:dyDescent="0.35">
      <c r="A23" s="4">
        <v>22</v>
      </c>
      <c r="B23" s="5" t="s">
        <v>55</v>
      </c>
      <c r="C23" s="5" t="s">
        <v>56</v>
      </c>
      <c r="D23" s="6">
        <v>44263</v>
      </c>
      <c r="E23" s="12" t="s">
        <v>15</v>
      </c>
      <c r="F23" s="31">
        <v>720</v>
      </c>
      <c r="G23" s="23"/>
      <c r="H23" s="31">
        <v>720</v>
      </c>
      <c r="I23" s="23"/>
      <c r="J23" s="57">
        <f t="shared" si="3"/>
        <v>720</v>
      </c>
      <c r="K23" s="57">
        <f t="shared" si="1"/>
        <v>720</v>
      </c>
      <c r="L23" s="57">
        <f t="shared" si="2"/>
        <v>0</v>
      </c>
      <c r="M23" s="5" t="s">
        <v>19</v>
      </c>
    </row>
    <row r="24" spans="1:13" s="1" customFormat="1" ht="29.85" customHeight="1" x14ac:dyDescent="0.35">
      <c r="A24" s="4">
        <v>23</v>
      </c>
      <c r="B24" s="5" t="s">
        <v>33</v>
      </c>
      <c r="C24" s="5" t="s">
        <v>57</v>
      </c>
      <c r="D24" s="6">
        <v>44263</v>
      </c>
      <c r="E24" s="12" t="s">
        <v>15</v>
      </c>
      <c r="F24" s="31">
        <v>1842</v>
      </c>
      <c r="G24" s="23"/>
      <c r="H24" s="31">
        <v>1842</v>
      </c>
      <c r="I24" s="23"/>
      <c r="J24" s="57">
        <f t="shared" si="3"/>
        <v>1842</v>
      </c>
      <c r="K24" s="57">
        <f t="shared" si="1"/>
        <v>1842</v>
      </c>
      <c r="L24" s="57">
        <f t="shared" si="2"/>
        <v>0</v>
      </c>
      <c r="M24" s="5" t="s">
        <v>19</v>
      </c>
    </row>
    <row r="25" spans="1:13" s="1" customFormat="1" ht="29.85" customHeight="1" x14ac:dyDescent="0.35">
      <c r="A25" s="4">
        <v>24</v>
      </c>
      <c r="B25" s="5" t="s">
        <v>58</v>
      </c>
      <c r="C25" s="5" t="s">
        <v>59</v>
      </c>
      <c r="D25" s="6">
        <v>44440</v>
      </c>
      <c r="E25" s="12" t="s">
        <v>15</v>
      </c>
      <c r="F25" s="31">
        <v>546</v>
      </c>
      <c r="G25" s="23"/>
      <c r="H25" s="31">
        <v>546</v>
      </c>
      <c r="I25" s="23"/>
      <c r="J25" s="57">
        <f t="shared" si="3"/>
        <v>546</v>
      </c>
      <c r="K25" s="57">
        <f t="shared" si="1"/>
        <v>546</v>
      </c>
      <c r="L25" s="57">
        <f t="shared" si="2"/>
        <v>0</v>
      </c>
      <c r="M25" s="5" t="s">
        <v>60</v>
      </c>
    </row>
    <row r="26" spans="1:13" s="1" customFormat="1" ht="29.85" customHeight="1" x14ac:dyDescent="0.35">
      <c r="A26" s="4">
        <v>25</v>
      </c>
      <c r="B26" s="5" t="s">
        <v>49</v>
      </c>
      <c r="C26" s="5" t="s">
        <v>61</v>
      </c>
      <c r="D26" s="6">
        <v>44571</v>
      </c>
      <c r="E26" s="12" t="s">
        <v>15</v>
      </c>
      <c r="F26" s="31">
        <v>315</v>
      </c>
      <c r="G26" s="23"/>
      <c r="H26" s="31">
        <v>315</v>
      </c>
      <c r="I26" s="23"/>
      <c r="J26" s="57">
        <f t="shared" si="3"/>
        <v>315</v>
      </c>
      <c r="K26" s="57">
        <f t="shared" si="1"/>
        <v>315</v>
      </c>
      <c r="L26" s="57">
        <f t="shared" si="2"/>
        <v>0</v>
      </c>
      <c r="M26" s="5" t="s">
        <v>19</v>
      </c>
    </row>
    <row r="27" spans="1:13" s="1" customFormat="1" ht="29.85" customHeight="1" x14ac:dyDescent="0.25">
      <c r="A27" s="4">
        <v>26</v>
      </c>
      <c r="B27" s="5" t="s">
        <v>58</v>
      </c>
      <c r="C27" s="5" t="s">
        <v>62</v>
      </c>
      <c r="D27" s="6">
        <v>44606</v>
      </c>
      <c r="E27" s="12" t="s">
        <v>15</v>
      </c>
      <c r="F27" s="31">
        <v>1100</v>
      </c>
      <c r="G27" s="23"/>
      <c r="H27" s="31">
        <f>SUM(500+154.32+35.28+360+50.4)</f>
        <v>1100</v>
      </c>
      <c r="I27" s="23"/>
      <c r="J27" s="57">
        <f t="shared" si="3"/>
        <v>1100</v>
      </c>
      <c r="K27" s="57">
        <f t="shared" si="1"/>
        <v>1100</v>
      </c>
      <c r="L27" s="57">
        <f t="shared" si="2"/>
        <v>0</v>
      </c>
      <c r="M27" s="5" t="s">
        <v>19</v>
      </c>
    </row>
    <row r="28" spans="1:13" s="1" customFormat="1" ht="29.85" customHeight="1" x14ac:dyDescent="0.35">
      <c r="A28" s="4">
        <v>27</v>
      </c>
      <c r="B28" s="5" t="s">
        <v>17</v>
      </c>
      <c r="C28" s="5" t="s">
        <v>18</v>
      </c>
      <c r="D28" s="6">
        <v>44606</v>
      </c>
      <c r="E28" s="12" t="s">
        <v>15</v>
      </c>
      <c r="F28" s="31">
        <v>528</v>
      </c>
      <c r="G28" s="23"/>
      <c r="H28" s="31">
        <v>528</v>
      </c>
      <c r="I28" s="23"/>
      <c r="J28" s="57">
        <f t="shared" si="3"/>
        <v>528</v>
      </c>
      <c r="K28" s="57">
        <f t="shared" si="1"/>
        <v>528</v>
      </c>
      <c r="L28" s="57">
        <f t="shared" si="2"/>
        <v>0</v>
      </c>
      <c r="M28" s="5" t="s">
        <v>19</v>
      </c>
    </row>
    <row r="29" spans="1:13" s="1" customFormat="1" ht="29.85" customHeight="1" x14ac:dyDescent="0.35">
      <c r="A29" s="4">
        <v>28</v>
      </c>
      <c r="B29" s="5" t="s">
        <v>55</v>
      </c>
      <c r="C29" s="5" t="s">
        <v>63</v>
      </c>
      <c r="D29" s="6">
        <v>44606</v>
      </c>
      <c r="E29" s="12" t="s">
        <v>15</v>
      </c>
      <c r="F29" s="31">
        <v>720</v>
      </c>
      <c r="G29" s="23"/>
      <c r="H29" s="31">
        <v>720</v>
      </c>
      <c r="I29" s="23"/>
      <c r="J29" s="57">
        <f t="shared" si="3"/>
        <v>720</v>
      </c>
      <c r="K29" s="57">
        <f t="shared" si="1"/>
        <v>720</v>
      </c>
      <c r="L29" s="57">
        <f t="shared" si="2"/>
        <v>0</v>
      </c>
      <c r="M29" s="5" t="s">
        <v>19</v>
      </c>
    </row>
    <row r="30" spans="1:13" s="1" customFormat="1" ht="29.85" customHeight="1" x14ac:dyDescent="0.25">
      <c r="A30" s="4">
        <v>29</v>
      </c>
      <c r="B30" s="5" t="s">
        <v>64</v>
      </c>
      <c r="C30" s="5" t="s">
        <v>65</v>
      </c>
      <c r="D30" s="6">
        <v>44797</v>
      </c>
      <c r="E30" s="12" t="s">
        <v>15</v>
      </c>
      <c r="F30" s="31">
        <v>4011</v>
      </c>
      <c r="G30" s="23"/>
      <c r="H30" s="31">
        <v>4011</v>
      </c>
      <c r="I30" s="23"/>
      <c r="J30" s="57">
        <f t="shared" si="3"/>
        <v>4011</v>
      </c>
      <c r="K30" s="57">
        <f t="shared" si="1"/>
        <v>4011</v>
      </c>
      <c r="L30" s="57">
        <f t="shared" si="2"/>
        <v>0</v>
      </c>
      <c r="M30" s="5" t="s">
        <v>19</v>
      </c>
    </row>
    <row r="31" spans="1:13" s="1" customFormat="1" ht="29.85" customHeight="1" x14ac:dyDescent="0.35">
      <c r="A31" s="4">
        <v>30</v>
      </c>
      <c r="B31" s="5" t="s">
        <v>66</v>
      </c>
      <c r="C31" s="5" t="s">
        <v>67</v>
      </c>
      <c r="D31" s="29">
        <v>44870</v>
      </c>
      <c r="E31" s="12" t="s">
        <v>15</v>
      </c>
      <c r="F31" s="31">
        <v>100</v>
      </c>
      <c r="G31" s="23"/>
      <c r="H31" s="31">
        <v>100</v>
      </c>
      <c r="I31" s="23"/>
      <c r="J31" s="57">
        <f t="shared" si="3"/>
        <v>100</v>
      </c>
      <c r="K31" s="57">
        <f t="shared" si="1"/>
        <v>100</v>
      </c>
      <c r="L31" s="57">
        <f t="shared" si="2"/>
        <v>0</v>
      </c>
      <c r="M31" s="5" t="s">
        <v>19</v>
      </c>
    </row>
    <row r="32" spans="1:13" s="1" customFormat="1" ht="29.85" customHeight="1" x14ac:dyDescent="0.35">
      <c r="A32" s="4">
        <v>31</v>
      </c>
      <c r="B32" s="5" t="s">
        <v>55</v>
      </c>
      <c r="C32" s="5" t="s">
        <v>63</v>
      </c>
      <c r="D32" s="6">
        <v>44870</v>
      </c>
      <c r="E32" s="12" t="s">
        <v>15</v>
      </c>
      <c r="F32" s="31">
        <v>400</v>
      </c>
      <c r="G32" s="23"/>
      <c r="H32" s="31">
        <v>400</v>
      </c>
      <c r="I32" s="23"/>
      <c r="J32" s="57">
        <f t="shared" si="3"/>
        <v>400</v>
      </c>
      <c r="K32" s="57">
        <f t="shared" si="1"/>
        <v>400</v>
      </c>
      <c r="L32" s="57">
        <f t="shared" si="2"/>
        <v>0</v>
      </c>
      <c r="M32" s="5" t="s">
        <v>19</v>
      </c>
    </row>
    <row r="33" spans="1:13" s="1" customFormat="1" ht="29.85" customHeight="1" x14ac:dyDescent="0.35">
      <c r="A33" s="4">
        <v>32</v>
      </c>
      <c r="B33" s="5" t="s">
        <v>68</v>
      </c>
      <c r="C33" s="5" t="s">
        <v>69</v>
      </c>
      <c r="D33" s="6">
        <v>44971</v>
      </c>
      <c r="E33" s="12" t="s">
        <v>15</v>
      </c>
      <c r="F33" s="31">
        <v>300</v>
      </c>
      <c r="G33" s="31"/>
      <c r="H33" s="31">
        <v>300</v>
      </c>
      <c r="I33" s="23">
        <v>62.88</v>
      </c>
      <c r="J33" s="57">
        <f t="shared" si="3"/>
        <v>237.12</v>
      </c>
      <c r="K33" s="57">
        <f t="shared" si="1"/>
        <v>237.12</v>
      </c>
      <c r="L33" s="57">
        <f t="shared" si="2"/>
        <v>0</v>
      </c>
      <c r="M33" s="5" t="s">
        <v>19</v>
      </c>
    </row>
    <row r="34" spans="1:13" s="1" customFormat="1" ht="29.85" customHeight="1" x14ac:dyDescent="0.35">
      <c r="A34" s="4">
        <v>33</v>
      </c>
      <c r="B34" s="5" t="s">
        <v>17</v>
      </c>
      <c r="C34" s="5" t="s">
        <v>18</v>
      </c>
      <c r="D34" s="6">
        <v>44971</v>
      </c>
      <c r="E34" s="12" t="s">
        <v>15</v>
      </c>
      <c r="F34" s="37">
        <v>648</v>
      </c>
      <c r="G34" s="31"/>
      <c r="H34" s="37">
        <v>648</v>
      </c>
      <c r="I34" s="23"/>
      <c r="J34" s="57">
        <f t="shared" si="3"/>
        <v>648</v>
      </c>
      <c r="K34" s="57">
        <f t="shared" si="1"/>
        <v>648</v>
      </c>
      <c r="L34" s="57">
        <f t="shared" si="2"/>
        <v>0</v>
      </c>
      <c r="M34" s="5" t="s">
        <v>19</v>
      </c>
    </row>
    <row r="35" spans="1:13" s="1" customFormat="1" ht="29.85" customHeight="1" x14ac:dyDescent="0.35">
      <c r="A35" s="4">
        <v>34</v>
      </c>
      <c r="B35" s="5" t="s">
        <v>55</v>
      </c>
      <c r="C35" s="5" t="s">
        <v>63</v>
      </c>
      <c r="D35" s="6">
        <v>44971</v>
      </c>
      <c r="E35" s="12" t="s">
        <v>15</v>
      </c>
      <c r="F35" s="30">
        <v>1275</v>
      </c>
      <c r="G35" s="30"/>
      <c r="H35" s="30">
        <v>1275</v>
      </c>
      <c r="I35" s="23"/>
      <c r="J35" s="57">
        <f t="shared" si="3"/>
        <v>1275</v>
      </c>
      <c r="K35" s="57">
        <f t="shared" si="1"/>
        <v>1275</v>
      </c>
      <c r="L35" s="57">
        <f t="shared" si="2"/>
        <v>0</v>
      </c>
      <c r="M35" s="5" t="s">
        <v>19</v>
      </c>
    </row>
    <row r="36" spans="1:13" s="1" customFormat="1" ht="29.85" customHeight="1" x14ac:dyDescent="0.35">
      <c r="A36" s="4">
        <v>35</v>
      </c>
      <c r="B36" s="5" t="s">
        <v>51</v>
      </c>
      <c r="C36" s="5" t="s">
        <v>70</v>
      </c>
      <c r="D36" s="6">
        <v>45027</v>
      </c>
      <c r="E36" s="12" t="s">
        <v>15</v>
      </c>
      <c r="F36" s="30">
        <v>300</v>
      </c>
      <c r="G36" s="30"/>
      <c r="H36" s="30">
        <v>300</v>
      </c>
      <c r="I36" s="23"/>
      <c r="J36" s="57">
        <f t="shared" ref="J36" si="4">F36-G36-I36</f>
        <v>300</v>
      </c>
      <c r="K36" s="57">
        <f t="shared" ref="K36:K53" si="5">H36-I36</f>
        <v>300</v>
      </c>
      <c r="L36" s="57">
        <f t="shared" si="2"/>
        <v>0</v>
      </c>
      <c r="M36" s="5" t="s">
        <v>19</v>
      </c>
    </row>
    <row r="37" spans="1:13" s="1" customFormat="1" ht="29.85" customHeight="1" x14ac:dyDescent="0.35">
      <c r="A37" s="4">
        <v>36</v>
      </c>
      <c r="B37" s="5" t="s">
        <v>51</v>
      </c>
      <c r="C37" s="5" t="s">
        <v>52</v>
      </c>
      <c r="D37" s="6">
        <v>45061</v>
      </c>
      <c r="E37" s="12" t="s">
        <v>15</v>
      </c>
      <c r="F37" s="30">
        <v>2500</v>
      </c>
      <c r="G37" s="30"/>
      <c r="H37" s="30">
        <v>2500</v>
      </c>
      <c r="I37" s="23"/>
      <c r="J37" s="57">
        <f t="shared" ref="J37" si="6">F37-G37-I37</f>
        <v>2500</v>
      </c>
      <c r="K37" s="57">
        <f t="shared" si="5"/>
        <v>2500</v>
      </c>
      <c r="L37" s="57">
        <f t="shared" si="2"/>
        <v>0</v>
      </c>
      <c r="M37" s="5" t="s">
        <v>19</v>
      </c>
    </row>
    <row r="38" spans="1:13" s="1" customFormat="1" ht="29.85" customHeight="1" x14ac:dyDescent="0.35">
      <c r="A38" s="4">
        <v>37</v>
      </c>
      <c r="B38" s="5" t="s">
        <v>64</v>
      </c>
      <c r="C38" s="5" t="s">
        <v>71</v>
      </c>
      <c r="D38" s="6">
        <v>45117</v>
      </c>
      <c r="E38" s="12" t="s">
        <v>15</v>
      </c>
      <c r="F38" s="30">
        <v>1121</v>
      </c>
      <c r="G38" s="30"/>
      <c r="H38" s="30">
        <v>1121</v>
      </c>
      <c r="I38" s="23"/>
      <c r="J38" s="57">
        <f t="shared" ref="J38" si="7">F38-G38-I38</f>
        <v>1121</v>
      </c>
      <c r="K38" s="57">
        <f t="shared" si="5"/>
        <v>1121</v>
      </c>
      <c r="L38" s="57">
        <f t="shared" si="2"/>
        <v>0</v>
      </c>
      <c r="M38" s="5" t="s">
        <v>19</v>
      </c>
    </row>
    <row r="39" spans="1:13" s="1" customFormat="1" ht="29.85" customHeight="1" x14ac:dyDescent="0.35">
      <c r="A39" s="4">
        <v>39</v>
      </c>
      <c r="B39" s="5" t="s">
        <v>17</v>
      </c>
      <c r="C39" s="5" t="s">
        <v>72</v>
      </c>
      <c r="D39" s="6">
        <v>45243</v>
      </c>
      <c r="E39" s="12" t="s">
        <v>15</v>
      </c>
      <c r="F39" s="30">
        <v>732</v>
      </c>
      <c r="G39" s="30"/>
      <c r="H39" s="30">
        <v>732</v>
      </c>
      <c r="I39" s="23"/>
      <c r="J39" s="57">
        <f t="shared" ref="J39:J43" si="8">F39-G39-I39</f>
        <v>732</v>
      </c>
      <c r="K39" s="57">
        <f t="shared" si="5"/>
        <v>732</v>
      </c>
      <c r="L39" s="57">
        <f t="shared" si="2"/>
        <v>0</v>
      </c>
      <c r="M39" s="5" t="s">
        <v>19</v>
      </c>
    </row>
    <row r="40" spans="1:13" ht="29.25" customHeight="1" x14ac:dyDescent="0.35">
      <c r="A40" s="4">
        <v>40</v>
      </c>
      <c r="B40" s="13" t="s">
        <v>55</v>
      </c>
      <c r="C40" s="13" t="s">
        <v>73</v>
      </c>
      <c r="D40" s="45">
        <v>45334</v>
      </c>
      <c r="E40" s="12" t="s">
        <v>15</v>
      </c>
      <c r="F40" s="30">
        <v>1275</v>
      </c>
      <c r="G40" s="30"/>
      <c r="H40" s="30">
        <v>1275</v>
      </c>
      <c r="I40" s="23"/>
      <c r="J40" s="57">
        <f t="shared" si="8"/>
        <v>1275</v>
      </c>
      <c r="K40" s="57">
        <f t="shared" si="5"/>
        <v>1275</v>
      </c>
      <c r="L40" s="57">
        <f t="shared" si="2"/>
        <v>0</v>
      </c>
      <c r="M40" s="5" t="s">
        <v>19</v>
      </c>
    </row>
    <row r="41" spans="1:13" ht="29.25" customHeight="1" x14ac:dyDescent="0.35">
      <c r="A41" s="4">
        <v>41</v>
      </c>
      <c r="B41" s="54" t="s">
        <v>74</v>
      </c>
      <c r="C41" s="13" t="s">
        <v>75</v>
      </c>
      <c r="D41" s="45">
        <v>45516</v>
      </c>
      <c r="E41" s="12" t="s">
        <v>15</v>
      </c>
      <c r="F41" s="30">
        <v>720</v>
      </c>
      <c r="G41" s="30"/>
      <c r="H41" s="30">
        <v>720</v>
      </c>
      <c r="I41" s="23"/>
      <c r="J41" s="57">
        <f t="shared" si="8"/>
        <v>720</v>
      </c>
      <c r="K41" s="57">
        <f t="shared" si="5"/>
        <v>720</v>
      </c>
      <c r="L41" s="57">
        <f t="shared" si="2"/>
        <v>0</v>
      </c>
      <c r="M41" s="5" t="s">
        <v>19</v>
      </c>
    </row>
    <row r="42" spans="1:13" ht="29.25" customHeight="1" x14ac:dyDescent="0.35">
      <c r="A42" s="4">
        <v>42</v>
      </c>
      <c r="B42" s="54" t="s">
        <v>76</v>
      </c>
      <c r="C42" s="13" t="s">
        <v>77</v>
      </c>
      <c r="D42" s="45">
        <v>45672</v>
      </c>
      <c r="E42" s="12" t="s">
        <v>15</v>
      </c>
      <c r="F42" s="30">
        <v>339</v>
      </c>
      <c r="G42" s="30"/>
      <c r="H42" s="30">
        <v>339</v>
      </c>
      <c r="I42" s="23"/>
      <c r="J42" s="57">
        <f t="shared" si="8"/>
        <v>339</v>
      </c>
      <c r="K42" s="57">
        <f t="shared" si="5"/>
        <v>339</v>
      </c>
      <c r="L42" s="57">
        <f t="shared" si="2"/>
        <v>0</v>
      </c>
      <c r="M42" s="5" t="s">
        <v>19</v>
      </c>
    </row>
    <row r="43" spans="1:13" ht="29.25" customHeight="1" x14ac:dyDescent="0.35">
      <c r="A43" s="4">
        <v>43</v>
      </c>
      <c r="B43" s="54" t="s">
        <v>78</v>
      </c>
      <c r="C43" s="13" t="s">
        <v>79</v>
      </c>
      <c r="D43" s="45">
        <v>45698</v>
      </c>
      <c r="E43" s="12" t="s">
        <v>15</v>
      </c>
      <c r="F43" s="30">
        <v>250</v>
      </c>
      <c r="G43" s="30"/>
      <c r="H43" s="30">
        <v>250</v>
      </c>
      <c r="I43" s="23"/>
      <c r="J43" s="57">
        <f t="shared" si="8"/>
        <v>250</v>
      </c>
      <c r="K43" s="57">
        <f t="shared" si="5"/>
        <v>250</v>
      </c>
      <c r="L43" s="57">
        <f t="shared" si="2"/>
        <v>0</v>
      </c>
      <c r="M43" s="5" t="s">
        <v>19</v>
      </c>
    </row>
    <row r="44" spans="1:13" ht="29.25" customHeight="1" x14ac:dyDescent="0.35">
      <c r="A44" s="4">
        <v>44</v>
      </c>
      <c r="B44" s="54" t="s">
        <v>58</v>
      </c>
      <c r="C44" s="13" t="s">
        <v>80</v>
      </c>
      <c r="D44" s="45">
        <v>45730</v>
      </c>
      <c r="E44" s="15" t="s">
        <v>145</v>
      </c>
      <c r="F44" s="30">
        <v>900</v>
      </c>
      <c r="G44" s="30"/>
      <c r="H44" s="30">
        <f>SUM(294.6)</f>
        <v>294.60000000000002</v>
      </c>
      <c r="I44" s="23"/>
      <c r="J44" s="57">
        <f t="shared" ref="J44:J45" si="9">F44-G44-I44</f>
        <v>900</v>
      </c>
      <c r="K44" s="57">
        <f t="shared" si="5"/>
        <v>294.60000000000002</v>
      </c>
      <c r="L44" s="57">
        <f t="shared" si="2"/>
        <v>605.4</v>
      </c>
      <c r="M44" s="5" t="s">
        <v>146</v>
      </c>
    </row>
    <row r="45" spans="1:13" ht="29.25" customHeight="1" x14ac:dyDescent="0.35">
      <c r="A45" s="4">
        <v>45</v>
      </c>
      <c r="B45" s="13" t="s">
        <v>55</v>
      </c>
      <c r="C45" s="13" t="s">
        <v>63</v>
      </c>
      <c r="D45" s="45">
        <v>45761</v>
      </c>
      <c r="E45" s="15" t="s">
        <v>145</v>
      </c>
      <c r="F45" s="30">
        <v>1275</v>
      </c>
      <c r="G45" s="30"/>
      <c r="H45" s="30">
        <v>1275</v>
      </c>
      <c r="I45" s="23"/>
      <c r="J45" s="57">
        <f t="shared" si="9"/>
        <v>1275</v>
      </c>
      <c r="K45" s="57">
        <f t="shared" si="5"/>
        <v>1275</v>
      </c>
      <c r="L45" s="57">
        <f t="shared" si="2"/>
        <v>0</v>
      </c>
      <c r="M45" s="5" t="s">
        <v>146</v>
      </c>
    </row>
    <row r="46" spans="1:13" ht="29.25" customHeight="1" x14ac:dyDescent="0.35">
      <c r="A46" s="4">
        <v>46</v>
      </c>
      <c r="B46" s="5" t="s">
        <v>17</v>
      </c>
      <c r="C46" s="5" t="s">
        <v>72</v>
      </c>
      <c r="D46" s="45">
        <v>45761</v>
      </c>
      <c r="E46" s="15" t="s">
        <v>145</v>
      </c>
      <c r="F46" s="30">
        <v>969</v>
      </c>
      <c r="G46" s="30"/>
      <c r="H46" s="30">
        <v>969</v>
      </c>
      <c r="I46" s="23"/>
      <c r="J46" s="57">
        <f>F46-G46-I46</f>
        <v>969</v>
      </c>
      <c r="K46" s="57">
        <f t="shared" si="5"/>
        <v>969</v>
      </c>
      <c r="L46" s="57">
        <f t="shared" si="2"/>
        <v>0</v>
      </c>
      <c r="M46" s="5" t="s">
        <v>146</v>
      </c>
    </row>
    <row r="47" spans="1:13" ht="29.25" customHeight="1" x14ac:dyDescent="0.35">
      <c r="A47" s="4">
        <v>47</v>
      </c>
      <c r="B47" s="5" t="s">
        <v>58</v>
      </c>
      <c r="C47" s="5" t="s">
        <v>143</v>
      </c>
      <c r="D47" s="45">
        <v>45818</v>
      </c>
      <c r="E47" s="15" t="s">
        <v>145</v>
      </c>
      <c r="F47" s="30">
        <v>2225</v>
      </c>
      <c r="G47" s="30"/>
      <c r="H47" s="30">
        <f>SUM(270+1855)</f>
        <v>2125</v>
      </c>
      <c r="I47" s="23"/>
      <c r="J47" s="57">
        <f>F47-G47-I47</f>
        <v>2225</v>
      </c>
      <c r="K47" s="57">
        <f t="shared" si="5"/>
        <v>2125</v>
      </c>
      <c r="L47" s="57">
        <f t="shared" si="2"/>
        <v>100</v>
      </c>
      <c r="M47" s="5" t="s">
        <v>146</v>
      </c>
    </row>
    <row r="48" spans="1:13" ht="29.25" customHeight="1" x14ac:dyDescent="0.25">
      <c r="A48" s="4">
        <v>48</v>
      </c>
      <c r="B48" s="54" t="s">
        <v>78</v>
      </c>
      <c r="C48" s="5" t="s">
        <v>81</v>
      </c>
      <c r="D48" s="45">
        <v>45896</v>
      </c>
      <c r="E48" s="15" t="s">
        <v>145</v>
      </c>
      <c r="F48" s="30">
        <v>1187.5</v>
      </c>
      <c r="G48" s="30"/>
      <c r="H48" s="30">
        <f>SUM(380+70+737.5)</f>
        <v>1187.5</v>
      </c>
      <c r="I48" s="23"/>
      <c r="J48" s="57">
        <f t="shared" ref="J48:J54" si="10">F48-G48-I48</f>
        <v>1187.5</v>
      </c>
      <c r="K48" s="57">
        <v>1187.5</v>
      </c>
      <c r="L48" s="57">
        <f t="shared" si="2"/>
        <v>0</v>
      </c>
      <c r="M48" s="5" t="s">
        <v>146</v>
      </c>
    </row>
    <row r="49" spans="1:13" ht="29.25" customHeight="1" x14ac:dyDescent="0.35">
      <c r="A49" s="4">
        <v>49</v>
      </c>
      <c r="B49" s="54" t="s">
        <v>82</v>
      </c>
      <c r="C49" s="5" t="s">
        <v>83</v>
      </c>
      <c r="D49" s="45">
        <v>45908</v>
      </c>
      <c r="E49" s="15" t="s">
        <v>145</v>
      </c>
      <c r="F49" s="30">
        <v>836</v>
      </c>
      <c r="G49" s="30"/>
      <c r="H49" s="30">
        <v>836</v>
      </c>
      <c r="I49" s="23"/>
      <c r="J49" s="57">
        <f t="shared" si="10"/>
        <v>836</v>
      </c>
      <c r="K49" s="57">
        <f t="shared" si="5"/>
        <v>836</v>
      </c>
      <c r="L49" s="57">
        <f t="shared" si="2"/>
        <v>0</v>
      </c>
      <c r="M49" s="5" t="s">
        <v>146</v>
      </c>
    </row>
    <row r="50" spans="1:13" x14ac:dyDescent="0.25">
      <c r="A50" s="4">
        <v>50</v>
      </c>
      <c r="B50" s="5" t="s">
        <v>17</v>
      </c>
      <c r="C50" s="5" t="s">
        <v>151</v>
      </c>
      <c r="D50" s="45">
        <v>45971</v>
      </c>
      <c r="E50" s="15" t="s">
        <v>145</v>
      </c>
      <c r="F50" s="30">
        <v>286</v>
      </c>
      <c r="G50" s="30"/>
      <c r="H50" s="30">
        <v>286</v>
      </c>
      <c r="I50" s="23"/>
      <c r="J50" s="57">
        <f t="shared" ref="J50:J52" si="11">F50-G50-I50</f>
        <v>286</v>
      </c>
      <c r="K50" s="57">
        <f t="shared" si="5"/>
        <v>286</v>
      </c>
      <c r="L50" s="57">
        <f t="shared" si="2"/>
        <v>0</v>
      </c>
      <c r="M50" s="5" t="s">
        <v>146</v>
      </c>
    </row>
    <row r="51" spans="1:13" ht="29.25" customHeight="1" x14ac:dyDescent="0.25">
      <c r="A51" s="4">
        <v>51</v>
      </c>
      <c r="B51" s="5" t="s">
        <v>72</v>
      </c>
      <c r="C51" s="5" t="s">
        <v>72</v>
      </c>
      <c r="D51" s="45">
        <v>46126</v>
      </c>
      <c r="E51" s="15" t="s">
        <v>145</v>
      </c>
      <c r="F51" s="30">
        <v>1849</v>
      </c>
      <c r="G51" s="30"/>
      <c r="H51" s="30">
        <v>1849</v>
      </c>
      <c r="I51" s="23"/>
      <c r="J51" s="57">
        <f t="shared" si="11"/>
        <v>1849</v>
      </c>
      <c r="K51" s="57">
        <f t="shared" ref="K51:K52" si="12">H51-I51</f>
        <v>1849</v>
      </c>
      <c r="L51" s="57">
        <f t="shared" ref="L51:L52" si="13">SUM(J51-K51)</f>
        <v>0</v>
      </c>
      <c r="M51" s="5" t="s">
        <v>146</v>
      </c>
    </row>
    <row r="52" spans="1:13" ht="29.25" customHeight="1" x14ac:dyDescent="0.25">
      <c r="A52" s="4">
        <v>52</v>
      </c>
      <c r="B52" s="13" t="s">
        <v>55</v>
      </c>
      <c r="C52" s="13" t="s">
        <v>73</v>
      </c>
      <c r="D52" s="45">
        <v>46181</v>
      </c>
      <c r="E52" s="15" t="s">
        <v>145</v>
      </c>
      <c r="F52" s="30">
        <v>1450</v>
      </c>
      <c r="G52" s="30"/>
      <c r="H52" s="30">
        <v>1450</v>
      </c>
      <c r="I52" s="23"/>
      <c r="J52" s="57">
        <f t="shared" si="11"/>
        <v>1450</v>
      </c>
      <c r="K52" s="57">
        <f t="shared" si="12"/>
        <v>1450</v>
      </c>
      <c r="L52" s="57">
        <f t="shared" si="13"/>
        <v>0</v>
      </c>
      <c r="M52" s="5" t="s">
        <v>146</v>
      </c>
    </row>
    <row r="53" spans="1:13" ht="29.25" customHeight="1" x14ac:dyDescent="0.35">
      <c r="A53" s="4">
        <v>51</v>
      </c>
      <c r="B53" s="54"/>
      <c r="C53" s="7"/>
      <c r="D53" s="45"/>
      <c r="E53" s="15"/>
      <c r="F53" s="30"/>
      <c r="G53" s="30"/>
      <c r="H53" s="30"/>
      <c r="I53" s="23"/>
      <c r="J53" s="57"/>
      <c r="K53" s="57">
        <f t="shared" si="5"/>
        <v>0</v>
      </c>
      <c r="L53" s="57">
        <f t="shared" si="2"/>
        <v>0</v>
      </c>
      <c r="M53" s="5"/>
    </row>
    <row r="54" spans="1:13" x14ac:dyDescent="0.25">
      <c r="A54" s="4"/>
      <c r="B54" s="4" t="s">
        <v>84</v>
      </c>
      <c r="C54" s="5"/>
      <c r="D54" s="45"/>
      <c r="E54" s="56"/>
      <c r="F54" s="30"/>
      <c r="G54" s="30"/>
      <c r="H54" s="30"/>
      <c r="I54" s="23"/>
      <c r="J54" s="57">
        <f t="shared" si="10"/>
        <v>0</v>
      </c>
      <c r="K54" s="57">
        <f t="shared" ref="K54" si="14">H54-I54</f>
        <v>0</v>
      </c>
      <c r="L54" s="57">
        <f t="shared" ref="L54" si="15">SUM(J54-K54)</f>
        <v>0</v>
      </c>
      <c r="M54" s="5"/>
    </row>
    <row r="55" spans="1:13" ht="23.25" customHeight="1" x14ac:dyDescent="0.35">
      <c r="B55" s="9"/>
      <c r="C55" s="24"/>
      <c r="D55" s="8"/>
      <c r="E55" s="25"/>
      <c r="F55" s="35">
        <f t="shared" ref="F55:L55" si="16">SUM(F2:F54)</f>
        <v>55686.63</v>
      </c>
      <c r="G55" s="35">
        <f t="shared" si="16"/>
        <v>1148.1599999999999</v>
      </c>
      <c r="H55" s="35">
        <f t="shared" si="16"/>
        <v>53833.07</v>
      </c>
      <c r="I55" s="35">
        <f t="shared" si="16"/>
        <v>3009.77</v>
      </c>
      <c r="J55" s="35">
        <f t="shared" si="16"/>
        <v>51528.7</v>
      </c>
      <c r="K55" s="35">
        <f t="shared" si="16"/>
        <v>50823.299999999996</v>
      </c>
      <c r="L55" s="35">
        <f t="shared" si="16"/>
        <v>705.4</v>
      </c>
      <c r="M55" s="9"/>
    </row>
    <row r="56" spans="1:13" ht="14.45" x14ac:dyDescent="0.35">
      <c r="A56" s="8"/>
      <c r="B56" s="9"/>
      <c r="C56" s="24"/>
      <c r="D56" s="8"/>
      <c r="E56" s="25"/>
      <c r="F56" s="36"/>
      <c r="G56" s="1"/>
      <c r="H56" s="36"/>
      <c r="I56" s="1"/>
      <c r="J56" s="1"/>
      <c r="K56" s="1"/>
      <c r="L56" s="1"/>
      <c r="M56" s="9"/>
    </row>
    <row r="57" spans="1:13" ht="25.5" customHeight="1" x14ac:dyDescent="0.35">
      <c r="A57" s="8"/>
      <c r="B57" s="55" t="s">
        <v>85</v>
      </c>
      <c r="C57" s="28"/>
      <c r="D57" s="28"/>
      <c r="E57" s="20">
        <f>Transactions!F105</f>
        <v>68327.74000000002</v>
      </c>
      <c r="F57" s="36"/>
      <c r="G57" s="1"/>
      <c r="H57" s="36"/>
      <c r="I57" s="1"/>
      <c r="J57" s="1"/>
      <c r="K57" s="1"/>
      <c r="L57" s="1"/>
      <c r="M57" s="9"/>
    </row>
    <row r="58" spans="1:13" ht="25.5" customHeight="1" x14ac:dyDescent="0.35">
      <c r="A58" s="8"/>
      <c r="B58" s="10" t="s">
        <v>5</v>
      </c>
      <c r="C58" s="28"/>
      <c r="D58" s="28"/>
      <c r="E58" s="20">
        <f>F55</f>
        <v>55686.63</v>
      </c>
      <c r="F58" s="36"/>
      <c r="G58" s="1"/>
      <c r="H58" s="36"/>
      <c r="I58" s="1"/>
      <c r="J58" s="1"/>
      <c r="K58" s="1"/>
      <c r="L58" s="1"/>
      <c r="M58" s="9"/>
    </row>
    <row r="59" spans="1:13" ht="25.5" customHeight="1" x14ac:dyDescent="0.35">
      <c r="A59" s="8"/>
      <c r="B59" s="39" t="s">
        <v>86</v>
      </c>
      <c r="C59" s="28"/>
      <c r="D59" s="28"/>
      <c r="E59" s="20">
        <f>SUM(F55-I55-G55)</f>
        <v>51528.7</v>
      </c>
      <c r="F59" s="36"/>
      <c r="G59" s="1"/>
      <c r="H59" s="36"/>
      <c r="I59" s="1"/>
      <c r="J59" s="1"/>
      <c r="K59" s="1"/>
      <c r="L59" s="1"/>
      <c r="M59" s="9"/>
    </row>
    <row r="60" spans="1:13" ht="25.5" customHeight="1" x14ac:dyDescent="0.35">
      <c r="A60" s="8"/>
      <c r="B60" s="39" t="s">
        <v>87</v>
      </c>
      <c r="E60" s="21">
        <f>H55-I55</f>
        <v>50823.3</v>
      </c>
    </row>
    <row r="61" spans="1:13" ht="25.5" customHeight="1" x14ac:dyDescent="0.35">
      <c r="A61" s="8"/>
      <c r="B61" s="39" t="s">
        <v>147</v>
      </c>
      <c r="E61" s="41">
        <f>Transactions!F107</f>
        <v>38.25</v>
      </c>
    </row>
    <row r="62" spans="1:13" ht="25.5" customHeight="1" x14ac:dyDescent="0.25">
      <c r="A62" s="8"/>
      <c r="B62" s="39" t="s">
        <v>152</v>
      </c>
      <c r="E62" s="41">
        <f>Transactions!F109</f>
        <v>41.190000000000005</v>
      </c>
    </row>
    <row r="63" spans="1:13" ht="25.5" customHeight="1" x14ac:dyDescent="0.35">
      <c r="B63" s="10" t="s">
        <v>88</v>
      </c>
      <c r="E63" s="41">
        <f>E57-E60-E61+E62</f>
        <v>17507.380000000016</v>
      </c>
    </row>
    <row r="64" spans="1:13" ht="25.5" customHeight="1" x14ac:dyDescent="0.35">
      <c r="B64" s="39" t="s">
        <v>11</v>
      </c>
      <c r="E64" s="21">
        <f>SUM(J55-K55)</f>
        <v>705.40000000000146</v>
      </c>
    </row>
    <row r="65" spans="2:5" ht="25.5" customHeight="1" x14ac:dyDescent="0.35">
      <c r="B65" s="40" t="s">
        <v>89</v>
      </c>
      <c r="C65" s="18"/>
      <c r="D65" s="19"/>
      <c r="E65" s="22">
        <f>E57-E59</f>
        <v>16799.040000000023</v>
      </c>
    </row>
  </sheetData>
  <autoFilter ref="A1:M55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4294967293" verticalDpi="4294967293" r:id="rId1"/>
  <headerFooter>
    <oddHeader>&amp;C&amp;"-,Bold"Broad Town Community Fund
Progress report to February 2026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4D4296-4D94-42FC-8AE5-A61AF558686D}">
            <xm:f>IF(E63=Transactions!$H$5,0,1)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E63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9"/>
  <sheetViews>
    <sheetView zoomScaleNormal="100" workbookViewId="0">
      <selection activeCell="A5" sqref="A5:XFD5"/>
    </sheetView>
  </sheetViews>
  <sheetFormatPr defaultRowHeight="15" x14ac:dyDescent="0.25"/>
  <cols>
    <col min="1" max="1" width="13.5703125" bestFit="1" customWidth="1"/>
    <col min="3" max="3" width="13.140625" customWidth="1"/>
    <col min="4" max="4" width="39.5703125" customWidth="1"/>
    <col min="5" max="5" width="10.42578125" style="53" customWidth="1"/>
    <col min="6" max="6" width="10.5703125" style="49" customWidth="1"/>
    <col min="7" max="7" width="11.140625" style="49" customWidth="1"/>
    <col min="8" max="8" width="17.5703125" customWidth="1"/>
  </cols>
  <sheetData>
    <row r="3" spans="3:15" s="43" customFormat="1" ht="24.75" customHeight="1" x14ac:dyDescent="0.25">
      <c r="C3" s="44" t="s">
        <v>90</v>
      </c>
      <c r="D3" s="43" t="s">
        <v>91</v>
      </c>
      <c r="E3" s="44" t="s">
        <v>92</v>
      </c>
      <c r="F3" s="51" t="s">
        <v>93</v>
      </c>
      <c r="G3" s="51" t="s">
        <v>94</v>
      </c>
      <c r="H3" s="44" t="s">
        <v>95</v>
      </c>
    </row>
    <row r="4" spans="3:15" ht="14.25" customHeight="1" x14ac:dyDescent="0.35">
      <c r="C4" s="52"/>
      <c r="E4" s="8"/>
      <c r="G4" s="48"/>
      <c r="H4" s="58"/>
      <c r="I4" s="43"/>
      <c r="J4" s="43"/>
      <c r="K4" s="43"/>
      <c r="L4" s="43"/>
      <c r="M4" s="43"/>
      <c r="N4" s="43"/>
      <c r="O4" s="43"/>
    </row>
    <row r="5" spans="3:15" ht="14.25" customHeight="1" x14ac:dyDescent="0.35">
      <c r="C5" s="52">
        <v>46185</v>
      </c>
      <c r="D5" t="s">
        <v>158</v>
      </c>
      <c r="E5" s="8" t="s">
        <v>96</v>
      </c>
      <c r="G5" s="48">
        <v>1450</v>
      </c>
      <c r="H5" s="58">
        <f t="shared" ref="H5:H10" si="0">SUM(H6+F5-G5)</f>
        <v>17507.38</v>
      </c>
      <c r="I5" s="43"/>
      <c r="J5" s="43"/>
      <c r="K5" s="43"/>
      <c r="L5" s="43"/>
      <c r="M5" s="43"/>
      <c r="N5" s="43"/>
      <c r="O5" s="43"/>
    </row>
    <row r="6" spans="3:15" ht="14.25" customHeight="1" x14ac:dyDescent="0.25">
      <c r="C6" s="52">
        <v>46182</v>
      </c>
      <c r="D6" t="s">
        <v>152</v>
      </c>
      <c r="E6" s="8" t="s">
        <v>153</v>
      </c>
      <c r="F6" s="49">
        <v>7.54</v>
      </c>
      <c r="G6" s="48"/>
      <c r="H6" s="58">
        <f t="shared" si="0"/>
        <v>18957.38</v>
      </c>
      <c r="I6" s="43"/>
      <c r="J6" s="43"/>
      <c r="K6" s="43"/>
      <c r="L6" s="43"/>
      <c r="M6" s="43"/>
      <c r="N6" s="43"/>
      <c r="O6" s="43"/>
    </row>
    <row r="7" spans="3:15" ht="14.25" customHeight="1" x14ac:dyDescent="0.35">
      <c r="C7" s="52">
        <v>46157</v>
      </c>
      <c r="D7" t="s">
        <v>102</v>
      </c>
      <c r="E7" s="8" t="s">
        <v>96</v>
      </c>
      <c r="G7" s="48">
        <v>345</v>
      </c>
      <c r="H7" s="58">
        <f t="shared" si="0"/>
        <v>18949.84</v>
      </c>
      <c r="I7" s="43"/>
      <c r="J7" s="43"/>
      <c r="K7" s="43"/>
      <c r="L7" s="43"/>
      <c r="M7" s="43"/>
      <c r="N7" s="43"/>
      <c r="O7" s="43"/>
    </row>
    <row r="8" spans="3:15" ht="14.25" customHeight="1" x14ac:dyDescent="0.35">
      <c r="C8" s="52">
        <v>46153</v>
      </c>
      <c r="D8" t="s">
        <v>152</v>
      </c>
      <c r="E8" s="8" t="s">
        <v>153</v>
      </c>
      <c r="F8" s="49">
        <v>5.71</v>
      </c>
      <c r="G8" s="48"/>
      <c r="H8" s="58">
        <f t="shared" si="0"/>
        <v>19294.84</v>
      </c>
      <c r="I8" s="43"/>
      <c r="J8" s="43"/>
      <c r="K8" s="43"/>
      <c r="L8" s="43"/>
      <c r="M8" s="43"/>
      <c r="N8" s="43"/>
      <c r="O8" s="43"/>
    </row>
    <row r="9" spans="3:15" ht="14.25" customHeight="1" x14ac:dyDescent="0.35">
      <c r="C9" s="52">
        <v>46148</v>
      </c>
      <c r="D9" t="s">
        <v>104</v>
      </c>
      <c r="E9" s="8" t="s">
        <v>105</v>
      </c>
      <c r="F9" s="49">
        <v>7932.04</v>
      </c>
      <c r="G9" s="48"/>
      <c r="H9" s="58">
        <f t="shared" si="0"/>
        <v>19289.13</v>
      </c>
      <c r="I9" s="43"/>
      <c r="J9" s="43"/>
      <c r="K9" s="43"/>
      <c r="L9" s="43"/>
      <c r="M9" s="43"/>
      <c r="N9" s="43"/>
      <c r="O9" s="43"/>
    </row>
    <row r="10" spans="3:15" ht="14.25" customHeight="1" x14ac:dyDescent="0.35">
      <c r="C10" s="52">
        <v>46126</v>
      </c>
      <c r="D10" t="s">
        <v>72</v>
      </c>
      <c r="E10" s="8" t="s">
        <v>96</v>
      </c>
      <c r="G10" s="48">
        <v>1849</v>
      </c>
      <c r="H10" s="58">
        <f t="shared" si="0"/>
        <v>11357.09</v>
      </c>
      <c r="I10" s="43"/>
      <c r="J10" s="43"/>
      <c r="K10" s="43"/>
      <c r="L10" s="43"/>
      <c r="M10" s="43"/>
      <c r="N10" s="43"/>
      <c r="O10" s="43"/>
    </row>
    <row r="11" spans="3:15" ht="14.25" customHeight="1" x14ac:dyDescent="0.35">
      <c r="C11" s="52">
        <v>46121</v>
      </c>
      <c r="D11" t="s">
        <v>152</v>
      </c>
      <c r="E11" s="8" t="s">
        <v>153</v>
      </c>
      <c r="F11" s="49">
        <v>5.61</v>
      </c>
      <c r="G11" s="48"/>
      <c r="H11" s="58">
        <f t="shared" ref="H11" si="1">SUM(H12+F11-G11)</f>
        <v>13206.09</v>
      </c>
      <c r="I11" s="43"/>
      <c r="J11" s="43"/>
      <c r="K11" s="43"/>
      <c r="L11" s="43"/>
      <c r="M11" s="43"/>
      <c r="N11" s="43"/>
      <c r="O11" s="43"/>
    </row>
    <row r="12" spans="3:15" ht="14.25" customHeight="1" x14ac:dyDescent="0.35">
      <c r="C12" s="52">
        <v>46090</v>
      </c>
      <c r="D12" t="s">
        <v>152</v>
      </c>
      <c r="E12" s="8" t="s">
        <v>153</v>
      </c>
      <c r="F12" s="49">
        <v>5.0599999999999996</v>
      </c>
      <c r="G12" s="48"/>
      <c r="H12" s="58">
        <f t="shared" ref="H12:H19" si="2">SUM(H13+F12-G12)</f>
        <v>13200.48</v>
      </c>
      <c r="I12" s="43"/>
      <c r="J12" s="43"/>
      <c r="K12" s="43"/>
      <c r="L12" s="43"/>
      <c r="M12" s="43"/>
      <c r="N12" s="43"/>
      <c r="O12" s="43"/>
    </row>
    <row r="13" spans="3:15" ht="14.25" customHeight="1" x14ac:dyDescent="0.35">
      <c r="C13" s="52">
        <v>46062</v>
      </c>
      <c r="D13" t="s">
        <v>152</v>
      </c>
      <c r="E13" s="8" t="s">
        <v>153</v>
      </c>
      <c r="F13" s="49">
        <v>6.26</v>
      </c>
      <c r="G13" s="48"/>
      <c r="H13" s="58">
        <f t="shared" si="2"/>
        <v>13195.42</v>
      </c>
      <c r="I13" s="43"/>
      <c r="J13" s="43"/>
      <c r="K13" s="43"/>
      <c r="L13" s="43"/>
      <c r="M13" s="43"/>
      <c r="N13" s="43"/>
      <c r="O13" s="43"/>
    </row>
    <row r="14" spans="3:15" ht="14.25" customHeight="1" x14ac:dyDescent="0.35">
      <c r="C14" s="52">
        <v>46058</v>
      </c>
      <c r="D14" t="s">
        <v>155</v>
      </c>
      <c r="E14" s="8" t="s">
        <v>96</v>
      </c>
      <c r="G14" s="48">
        <v>737.5</v>
      </c>
      <c r="H14" s="58">
        <f t="shared" si="2"/>
        <v>13189.16</v>
      </c>
      <c r="I14" s="43"/>
      <c r="J14" s="43"/>
      <c r="K14" s="43"/>
      <c r="L14" s="43"/>
      <c r="M14" s="43"/>
      <c r="N14" s="43"/>
      <c r="O14" s="43"/>
    </row>
    <row r="15" spans="3:15" ht="14.25" customHeight="1" x14ac:dyDescent="0.35">
      <c r="C15" s="52">
        <v>46042</v>
      </c>
      <c r="D15" t="s">
        <v>154</v>
      </c>
      <c r="E15" s="8" t="s">
        <v>96</v>
      </c>
      <c r="G15" s="48">
        <v>70</v>
      </c>
      <c r="H15" s="58">
        <f t="shared" si="2"/>
        <v>13926.66</v>
      </c>
      <c r="I15" s="43"/>
      <c r="J15" s="43"/>
      <c r="K15" s="43"/>
      <c r="L15" s="43"/>
      <c r="M15" s="43"/>
      <c r="N15" s="43"/>
      <c r="O15" s="43"/>
    </row>
    <row r="16" spans="3:15" ht="14.25" customHeight="1" x14ac:dyDescent="0.35">
      <c r="C16" s="52">
        <v>46031</v>
      </c>
      <c r="D16" t="s">
        <v>152</v>
      </c>
      <c r="E16" s="8" t="s">
        <v>153</v>
      </c>
      <c r="F16" s="49">
        <v>7.13</v>
      </c>
      <c r="G16" s="48"/>
      <c r="H16" s="58">
        <f t="shared" si="2"/>
        <v>13996.66</v>
      </c>
      <c r="I16" s="43"/>
      <c r="J16" s="43"/>
      <c r="K16" s="43"/>
      <c r="L16" s="43"/>
      <c r="M16" s="43"/>
      <c r="N16" s="43"/>
      <c r="O16" s="43"/>
    </row>
    <row r="17" spans="1:15" ht="14.25" customHeight="1" x14ac:dyDescent="0.35">
      <c r="C17" s="52">
        <v>46000</v>
      </c>
      <c r="D17" t="s">
        <v>152</v>
      </c>
      <c r="E17" s="8" t="s">
        <v>149</v>
      </c>
      <c r="F17" s="49">
        <v>3.88</v>
      </c>
      <c r="G17" s="48"/>
      <c r="H17" s="58">
        <f t="shared" si="2"/>
        <v>13989.53</v>
      </c>
      <c r="I17" s="43"/>
      <c r="J17" s="43"/>
      <c r="K17" s="43"/>
      <c r="L17" s="43"/>
      <c r="M17" s="43"/>
      <c r="N17" s="43"/>
      <c r="O17" s="43"/>
    </row>
    <row r="18" spans="1:15" ht="14.25" customHeight="1" x14ac:dyDescent="0.35">
      <c r="C18" s="52">
        <v>45989</v>
      </c>
      <c r="D18" t="s">
        <v>156</v>
      </c>
      <c r="E18" s="8" t="s">
        <v>96</v>
      </c>
      <c r="G18" s="48">
        <v>286</v>
      </c>
      <c r="H18" s="58">
        <f t="shared" si="2"/>
        <v>13985.650000000001</v>
      </c>
      <c r="I18" s="43"/>
      <c r="J18" s="43"/>
      <c r="K18" s="43"/>
      <c r="L18" s="43"/>
      <c r="M18" s="43"/>
      <c r="N18" s="43"/>
      <c r="O18" s="43"/>
    </row>
    <row r="19" spans="1:15" ht="14.25" customHeight="1" x14ac:dyDescent="0.35">
      <c r="C19" s="52">
        <v>45950</v>
      </c>
      <c r="D19" t="s">
        <v>147</v>
      </c>
      <c r="E19" s="8" t="s">
        <v>149</v>
      </c>
      <c r="G19" s="48">
        <v>4.25</v>
      </c>
      <c r="H19" s="58">
        <f t="shared" si="2"/>
        <v>14271.650000000001</v>
      </c>
      <c r="I19" s="43"/>
      <c r="J19" s="43"/>
      <c r="K19" s="43"/>
      <c r="L19" s="43"/>
      <c r="M19" s="43"/>
      <c r="N19" s="43"/>
      <c r="O19" s="43"/>
    </row>
    <row r="20" spans="1:15" ht="14.25" customHeight="1" x14ac:dyDescent="0.35">
      <c r="C20" s="52">
        <v>45950</v>
      </c>
      <c r="D20" t="s">
        <v>147</v>
      </c>
      <c r="E20" s="8" t="s">
        <v>149</v>
      </c>
      <c r="G20" s="48">
        <v>4.25</v>
      </c>
      <c r="H20" s="58">
        <f t="shared" ref="H20:H35" si="3">SUM(H21+F20-G20)</f>
        <v>14275.900000000001</v>
      </c>
      <c r="I20" s="43"/>
      <c r="J20" s="43"/>
      <c r="K20" s="43"/>
      <c r="L20" s="43"/>
      <c r="M20" s="43"/>
      <c r="N20" s="43"/>
      <c r="O20" s="43"/>
    </row>
    <row r="21" spans="1:15" s="43" customFormat="1" ht="15.75" customHeight="1" x14ac:dyDescent="0.35">
      <c r="C21" s="52">
        <v>45932</v>
      </c>
      <c r="D21" t="s">
        <v>148</v>
      </c>
      <c r="E21" s="8" t="s">
        <v>96</v>
      </c>
      <c r="F21" s="48"/>
      <c r="G21" s="48">
        <v>1855</v>
      </c>
      <c r="H21" s="58">
        <f t="shared" si="3"/>
        <v>14280.150000000001</v>
      </c>
    </row>
    <row r="22" spans="1:15" ht="14.25" customHeight="1" x14ac:dyDescent="0.35">
      <c r="C22" s="52">
        <v>45919</v>
      </c>
      <c r="D22" t="s">
        <v>147</v>
      </c>
      <c r="E22" s="8" t="s">
        <v>149</v>
      </c>
      <c r="G22" s="48">
        <v>4.25</v>
      </c>
      <c r="H22" s="58">
        <f t="shared" si="3"/>
        <v>16135.150000000001</v>
      </c>
      <c r="I22" s="43"/>
      <c r="J22" s="43"/>
      <c r="K22" s="43"/>
      <c r="L22" s="43"/>
      <c r="M22" s="43"/>
      <c r="N22" s="43"/>
      <c r="O22" s="43"/>
    </row>
    <row r="23" spans="1:15" s="43" customFormat="1" ht="15.75" customHeight="1" x14ac:dyDescent="0.35">
      <c r="C23" s="52">
        <v>45910</v>
      </c>
      <c r="D23" t="s">
        <v>148</v>
      </c>
      <c r="E23" s="8" t="s">
        <v>96</v>
      </c>
      <c r="F23" s="48"/>
      <c r="G23" s="48">
        <v>270</v>
      </c>
      <c r="H23" s="58">
        <f t="shared" si="3"/>
        <v>16139.400000000001</v>
      </c>
    </row>
    <row r="24" spans="1:15" s="43" customFormat="1" ht="15.75" customHeight="1" x14ac:dyDescent="0.35">
      <c r="C24" s="52">
        <v>45910</v>
      </c>
      <c r="D24" t="s">
        <v>82</v>
      </c>
      <c r="E24" s="8" t="s">
        <v>96</v>
      </c>
      <c r="F24" s="48"/>
      <c r="G24" s="48">
        <v>836</v>
      </c>
      <c r="H24" s="58">
        <f t="shared" si="3"/>
        <v>16409.400000000001</v>
      </c>
    </row>
    <row r="25" spans="1:15" s="43" customFormat="1" ht="15.75" customHeight="1" x14ac:dyDescent="0.35">
      <c r="C25" s="52">
        <v>45896</v>
      </c>
      <c r="D25" t="s">
        <v>97</v>
      </c>
      <c r="E25" s="8" t="s">
        <v>96</v>
      </c>
      <c r="F25" s="48"/>
      <c r="G25" s="48">
        <v>380</v>
      </c>
      <c r="H25" s="58">
        <f t="shared" si="3"/>
        <v>17245.400000000001</v>
      </c>
    </row>
    <row r="26" spans="1:15" ht="14.25" customHeight="1" x14ac:dyDescent="0.35">
      <c r="C26" s="52">
        <v>45888</v>
      </c>
      <c r="D26" t="s">
        <v>147</v>
      </c>
      <c r="E26" s="8" t="s">
        <v>149</v>
      </c>
      <c r="G26" s="48">
        <v>4.25</v>
      </c>
      <c r="H26" s="58">
        <f t="shared" si="3"/>
        <v>17625.400000000001</v>
      </c>
      <c r="I26" s="43"/>
      <c r="J26" s="43"/>
      <c r="K26" s="43"/>
      <c r="L26" s="43"/>
      <c r="M26" s="43"/>
      <c r="N26" s="43"/>
      <c r="O26" s="43"/>
    </row>
    <row r="27" spans="1:15" ht="14.25" customHeight="1" x14ac:dyDescent="0.35">
      <c r="C27" s="52">
        <v>45859</v>
      </c>
      <c r="D27" t="s">
        <v>147</v>
      </c>
      <c r="E27" s="8" t="s">
        <v>149</v>
      </c>
      <c r="G27" s="48">
        <v>4.25</v>
      </c>
      <c r="H27" s="58">
        <f t="shared" si="3"/>
        <v>17629.650000000001</v>
      </c>
      <c r="I27" s="43"/>
      <c r="J27" s="43"/>
      <c r="K27" s="43"/>
      <c r="L27" s="43"/>
      <c r="M27" s="43"/>
      <c r="N27" s="43"/>
      <c r="O27" s="43"/>
    </row>
    <row r="28" spans="1:15" ht="14.25" customHeight="1" x14ac:dyDescent="0.35">
      <c r="C28" s="52">
        <v>45825</v>
      </c>
      <c r="D28" t="s">
        <v>147</v>
      </c>
      <c r="E28" s="8" t="s">
        <v>149</v>
      </c>
      <c r="G28" s="48">
        <v>4.25</v>
      </c>
      <c r="H28" s="58">
        <f t="shared" si="3"/>
        <v>17633.900000000001</v>
      </c>
      <c r="I28" s="43"/>
      <c r="J28" s="43"/>
      <c r="K28" s="43"/>
      <c r="L28" s="43"/>
      <c r="M28" s="43"/>
      <c r="N28" s="43"/>
      <c r="O28" s="43"/>
    </row>
    <row r="29" spans="1:15" s="43" customFormat="1" ht="15.75" customHeight="1" x14ac:dyDescent="0.35">
      <c r="C29" s="52">
        <v>45801</v>
      </c>
      <c r="D29" t="s">
        <v>102</v>
      </c>
      <c r="E29" s="8" t="s">
        <v>96</v>
      </c>
      <c r="F29" s="48"/>
      <c r="G29" s="48">
        <v>360</v>
      </c>
      <c r="H29" s="58">
        <f t="shared" si="3"/>
        <v>17638.150000000001</v>
      </c>
    </row>
    <row r="30" spans="1:15" ht="14.25" customHeight="1" x14ac:dyDescent="0.35">
      <c r="C30" s="52">
        <v>45796</v>
      </c>
      <c r="D30" t="s">
        <v>147</v>
      </c>
      <c r="E30" s="8" t="s">
        <v>149</v>
      </c>
      <c r="G30" s="48">
        <v>4.25</v>
      </c>
      <c r="H30" s="58">
        <f t="shared" si="3"/>
        <v>17998.150000000001</v>
      </c>
      <c r="I30" s="43"/>
      <c r="J30" s="43"/>
      <c r="K30" s="43"/>
      <c r="L30" s="43"/>
      <c r="M30" s="43"/>
      <c r="N30" s="43"/>
      <c r="O30" s="43"/>
    </row>
    <row r="31" spans="1:15" s="43" customFormat="1" ht="15.75" customHeight="1" x14ac:dyDescent="0.35">
      <c r="C31" s="52">
        <v>45786</v>
      </c>
      <c r="D31" t="s">
        <v>98</v>
      </c>
      <c r="E31" s="8" t="s">
        <v>96</v>
      </c>
      <c r="F31" s="48"/>
      <c r="G31" s="48">
        <v>1275</v>
      </c>
      <c r="H31" s="58">
        <f t="shared" si="3"/>
        <v>18002.400000000001</v>
      </c>
    </row>
    <row r="32" spans="1:15" s="43" customFormat="1" ht="14.25" customHeight="1" x14ac:dyDescent="0.35">
      <c r="A32" s="47"/>
      <c r="C32" s="52">
        <v>45786</v>
      </c>
      <c r="D32" t="s">
        <v>99</v>
      </c>
      <c r="E32" s="8" t="s">
        <v>96</v>
      </c>
      <c r="F32" s="48"/>
      <c r="G32" s="48">
        <v>969</v>
      </c>
      <c r="H32" s="58">
        <f t="shared" si="3"/>
        <v>19277.400000000001</v>
      </c>
    </row>
    <row r="33" spans="1:15" s="43" customFormat="1" ht="14.25" customHeight="1" x14ac:dyDescent="0.25">
      <c r="C33" s="52">
        <v>45773</v>
      </c>
      <c r="D33" t="s">
        <v>100</v>
      </c>
      <c r="E33" s="8" t="s">
        <v>96</v>
      </c>
      <c r="F33" s="48"/>
      <c r="G33" s="48">
        <v>18.72</v>
      </c>
      <c r="H33" s="58">
        <f t="shared" si="3"/>
        <v>20246.400000000001</v>
      </c>
      <c r="I33" s="43" t="s">
        <v>101</v>
      </c>
    </row>
    <row r="34" spans="1:15" ht="14.25" customHeight="1" x14ac:dyDescent="0.35">
      <c r="C34" s="52">
        <v>45773</v>
      </c>
      <c r="D34" t="s">
        <v>102</v>
      </c>
      <c r="E34" s="8" t="s">
        <v>96</v>
      </c>
      <c r="G34" s="48">
        <v>35.28</v>
      </c>
      <c r="H34" s="58">
        <f t="shared" si="3"/>
        <v>20265.120000000003</v>
      </c>
      <c r="I34" s="43" t="s">
        <v>103</v>
      </c>
      <c r="J34" s="43"/>
      <c r="K34" s="43"/>
      <c r="L34" s="43"/>
      <c r="M34" s="43"/>
      <c r="N34" s="43"/>
      <c r="O34" s="43"/>
    </row>
    <row r="35" spans="1:15" ht="14.25" customHeight="1" x14ac:dyDescent="0.35">
      <c r="C35" s="52">
        <v>45762</v>
      </c>
      <c r="D35" t="s">
        <v>147</v>
      </c>
      <c r="E35" s="8" t="s">
        <v>149</v>
      </c>
      <c r="G35" s="48">
        <v>4.25</v>
      </c>
      <c r="H35" s="58">
        <f t="shared" si="3"/>
        <v>20300.400000000001</v>
      </c>
      <c r="I35" s="43"/>
      <c r="J35" s="43"/>
      <c r="K35" s="43"/>
      <c r="L35" s="43"/>
      <c r="M35" s="43"/>
      <c r="N35" s="43"/>
      <c r="O35" s="43"/>
    </row>
    <row r="36" spans="1:15" ht="14.25" customHeight="1" x14ac:dyDescent="0.35">
      <c r="C36" s="52">
        <v>45734</v>
      </c>
      <c r="D36" t="s">
        <v>147</v>
      </c>
      <c r="E36" s="8" t="s">
        <v>149</v>
      </c>
      <c r="G36" s="48">
        <v>4.25</v>
      </c>
      <c r="H36" s="58">
        <f t="shared" ref="H36" si="4">SUM(H37+F36-G36)</f>
        <v>20304.650000000001</v>
      </c>
      <c r="I36" s="43"/>
      <c r="J36" s="43"/>
      <c r="K36" s="43"/>
      <c r="L36" s="43"/>
      <c r="M36" s="43"/>
      <c r="N36" s="43"/>
      <c r="O36" s="43"/>
    </row>
    <row r="37" spans="1:15" s="43" customFormat="1" ht="15.75" customHeight="1" x14ac:dyDescent="0.35">
      <c r="C37" s="52">
        <v>45727</v>
      </c>
      <c r="D37" t="s">
        <v>104</v>
      </c>
      <c r="E37" s="8" t="s">
        <v>105</v>
      </c>
      <c r="F37" s="48">
        <v>7613.59</v>
      </c>
      <c r="G37" s="48"/>
      <c r="H37" s="58">
        <f t="shared" ref="H37" si="5">SUM(H38+F37-G37)</f>
        <v>20308.900000000001</v>
      </c>
    </row>
    <row r="38" spans="1:15" s="43" customFormat="1" ht="15.75" customHeight="1" x14ac:dyDescent="0.35">
      <c r="C38" s="52">
        <v>45668</v>
      </c>
      <c r="D38" s="46" t="s">
        <v>97</v>
      </c>
      <c r="E38" s="8" t="s">
        <v>96</v>
      </c>
      <c r="F38" s="48"/>
      <c r="G38" s="48">
        <v>250</v>
      </c>
      <c r="H38" s="58">
        <f t="shared" ref="H38:H41" si="6">SUM(H39+F38-G38)</f>
        <v>12695.310000000001</v>
      </c>
    </row>
    <row r="39" spans="1:15" s="43" customFormat="1" ht="14.25" customHeight="1" x14ac:dyDescent="0.25">
      <c r="A39" s="47"/>
      <c r="C39" s="52">
        <v>45672</v>
      </c>
      <c r="D39" t="s">
        <v>77</v>
      </c>
      <c r="E39" s="53" t="s">
        <v>96</v>
      </c>
      <c r="F39" s="48"/>
      <c r="G39" s="48">
        <v>339</v>
      </c>
      <c r="H39" s="58">
        <f t="shared" si="6"/>
        <v>12945.310000000001</v>
      </c>
    </row>
    <row r="40" spans="1:15" s="43" customFormat="1" ht="14.25" customHeight="1" x14ac:dyDescent="0.25">
      <c r="C40" s="52">
        <v>45532</v>
      </c>
      <c r="D40" t="s">
        <v>104</v>
      </c>
      <c r="E40" s="53" t="s">
        <v>105</v>
      </c>
      <c r="F40" s="48">
        <v>7359.22</v>
      </c>
      <c r="G40" s="48"/>
      <c r="H40" s="58">
        <f t="shared" si="6"/>
        <v>13284.310000000001</v>
      </c>
    </row>
    <row r="41" spans="1:15" ht="14.25" customHeight="1" x14ac:dyDescent="0.25">
      <c r="C41" s="52">
        <v>45519</v>
      </c>
      <c r="D41" t="s">
        <v>82</v>
      </c>
      <c r="E41" s="53" t="s">
        <v>96</v>
      </c>
      <c r="G41" s="49">
        <v>720</v>
      </c>
      <c r="H41" s="58">
        <f t="shared" si="6"/>
        <v>5925.09</v>
      </c>
    </row>
    <row r="42" spans="1:15" ht="14.25" customHeight="1" x14ac:dyDescent="0.25">
      <c r="C42" s="16">
        <v>45485</v>
      </c>
      <c r="D42" t="s">
        <v>106</v>
      </c>
      <c r="E42" s="53" t="s">
        <v>96</v>
      </c>
      <c r="G42" s="49">
        <v>154.32</v>
      </c>
      <c r="H42" s="58">
        <f>SUM(H43+F42-G42)</f>
        <v>6645.09</v>
      </c>
    </row>
    <row r="43" spans="1:15" ht="14.25" customHeight="1" x14ac:dyDescent="0.25">
      <c r="C43" s="16">
        <v>45337</v>
      </c>
      <c r="D43" t="s">
        <v>107</v>
      </c>
      <c r="E43" s="53" t="s">
        <v>96</v>
      </c>
      <c r="G43" s="49">
        <v>1275</v>
      </c>
      <c r="H43" s="58">
        <f t="shared" ref="H43" si="7">SUM(H44+F43-G43)</f>
        <v>6799.41</v>
      </c>
    </row>
    <row r="44" spans="1:15" ht="14.25" customHeight="1" x14ac:dyDescent="0.25">
      <c r="C44" s="16">
        <v>45244</v>
      </c>
      <c r="D44" t="s">
        <v>72</v>
      </c>
      <c r="E44" s="53" t="s">
        <v>96</v>
      </c>
      <c r="G44" s="49">
        <v>732</v>
      </c>
      <c r="H44" s="58">
        <f t="shared" ref="H44:H48" si="8">SUM(H45+F44-G44)</f>
        <v>8074.41</v>
      </c>
    </row>
    <row r="45" spans="1:15" ht="14.25" customHeight="1" x14ac:dyDescent="0.25">
      <c r="C45" s="16">
        <v>45215</v>
      </c>
      <c r="D45" t="s">
        <v>108</v>
      </c>
      <c r="E45" s="53" t="s">
        <v>96</v>
      </c>
      <c r="G45" s="49">
        <v>107.28</v>
      </c>
      <c r="H45" s="58">
        <f t="shared" si="8"/>
        <v>8806.41</v>
      </c>
    </row>
    <row r="46" spans="1:15" ht="14.25" customHeight="1" x14ac:dyDescent="0.25">
      <c r="C46" s="16">
        <v>45124</v>
      </c>
      <c r="D46" t="s">
        <v>71</v>
      </c>
      <c r="E46" s="53" t="s">
        <v>96</v>
      </c>
      <c r="G46" s="49">
        <v>1121</v>
      </c>
      <c r="H46" s="58">
        <f t="shared" si="8"/>
        <v>8913.69</v>
      </c>
    </row>
    <row r="47" spans="1:15" ht="14.25" customHeight="1" x14ac:dyDescent="0.25">
      <c r="C47" s="16">
        <v>45098</v>
      </c>
      <c r="D47" t="s">
        <v>109</v>
      </c>
      <c r="E47" s="53" t="s">
        <v>96</v>
      </c>
      <c r="F47" s="49">
        <v>62.88</v>
      </c>
      <c r="H47" s="58">
        <f t="shared" si="8"/>
        <v>10034.69</v>
      </c>
    </row>
    <row r="48" spans="1:15" ht="14.25" customHeight="1" x14ac:dyDescent="0.25">
      <c r="C48" s="16">
        <v>45063</v>
      </c>
      <c r="D48" t="s">
        <v>110</v>
      </c>
      <c r="E48" s="53" t="s">
        <v>96</v>
      </c>
      <c r="G48" s="49">
        <v>2500</v>
      </c>
      <c r="H48" s="58">
        <f t="shared" si="8"/>
        <v>9971.8100000000013</v>
      </c>
    </row>
    <row r="49" spans="3:8" x14ac:dyDescent="0.25">
      <c r="C49" s="16">
        <v>45037</v>
      </c>
      <c r="D49" t="s">
        <v>110</v>
      </c>
      <c r="E49" s="53" t="s">
        <v>96</v>
      </c>
      <c r="G49" s="49">
        <v>300</v>
      </c>
      <c r="H49" s="58">
        <f t="shared" ref="H49" si="9">SUM(H50+F49-G49)</f>
        <v>12471.810000000001</v>
      </c>
    </row>
    <row r="50" spans="3:8" x14ac:dyDescent="0.25">
      <c r="C50" s="16">
        <v>45016</v>
      </c>
      <c r="D50" t="s">
        <v>104</v>
      </c>
      <c r="E50" s="53" t="s">
        <v>105</v>
      </c>
      <c r="F50" s="49">
        <v>6998</v>
      </c>
      <c r="H50" s="58">
        <f t="shared" ref="H50:H53" si="10">SUM(H51+F50-G50)</f>
        <v>12771.810000000001</v>
      </c>
    </row>
    <row r="51" spans="3:8" x14ac:dyDescent="0.25">
      <c r="C51" s="16">
        <v>44973</v>
      </c>
      <c r="D51" t="s">
        <v>111</v>
      </c>
      <c r="E51" s="53" t="s">
        <v>96</v>
      </c>
      <c r="G51" s="49">
        <v>300</v>
      </c>
      <c r="H51" s="58">
        <f t="shared" si="10"/>
        <v>5773.8100000000013</v>
      </c>
    </row>
    <row r="52" spans="3:8" x14ac:dyDescent="0.25">
      <c r="C52" s="16">
        <v>44973</v>
      </c>
      <c r="D52" t="s">
        <v>112</v>
      </c>
      <c r="E52" s="53" t="s">
        <v>96</v>
      </c>
      <c r="G52" s="49">
        <v>648</v>
      </c>
      <c r="H52" s="58">
        <f t="shared" si="10"/>
        <v>6073.8100000000013</v>
      </c>
    </row>
    <row r="53" spans="3:8" x14ac:dyDescent="0.25">
      <c r="C53" s="16">
        <v>44973</v>
      </c>
      <c r="D53" t="s">
        <v>107</v>
      </c>
      <c r="E53" s="53" t="s">
        <v>96</v>
      </c>
      <c r="G53" s="49">
        <v>1275</v>
      </c>
      <c r="H53" s="58">
        <f t="shared" si="10"/>
        <v>6721.8100000000013</v>
      </c>
    </row>
    <row r="54" spans="3:8" x14ac:dyDescent="0.25">
      <c r="C54" s="16">
        <v>44881</v>
      </c>
      <c r="D54" t="s">
        <v>66</v>
      </c>
      <c r="E54" s="53" t="s">
        <v>96</v>
      </c>
      <c r="G54" s="49">
        <v>100</v>
      </c>
      <c r="H54" s="58">
        <f t="shared" ref="H54:H58" si="11">SUM(H55+F54-G54)</f>
        <v>7996.8100000000013</v>
      </c>
    </row>
    <row r="55" spans="3:8" x14ac:dyDescent="0.25">
      <c r="C55" s="16">
        <v>44880</v>
      </c>
      <c r="D55" s="9" t="s">
        <v>55</v>
      </c>
      <c r="E55" s="53" t="s">
        <v>96</v>
      </c>
      <c r="G55" s="49">
        <v>400</v>
      </c>
      <c r="H55" s="58">
        <f t="shared" si="11"/>
        <v>8096.8100000000013</v>
      </c>
    </row>
    <row r="56" spans="3:8" x14ac:dyDescent="0.25">
      <c r="C56" s="16">
        <v>44797</v>
      </c>
      <c r="D56" t="s">
        <v>71</v>
      </c>
      <c r="E56" s="53" t="s">
        <v>96</v>
      </c>
      <c r="G56" s="49">
        <v>4011</v>
      </c>
      <c r="H56" s="58">
        <f t="shared" si="11"/>
        <v>8496.8100000000013</v>
      </c>
    </row>
    <row r="57" spans="3:8" x14ac:dyDescent="0.25">
      <c r="C57" s="16">
        <v>44733</v>
      </c>
      <c r="D57" t="s">
        <v>113</v>
      </c>
      <c r="E57" s="53" t="s">
        <v>96</v>
      </c>
      <c r="G57" s="49">
        <v>5.17</v>
      </c>
      <c r="H57" s="58">
        <f t="shared" si="11"/>
        <v>12507.810000000001</v>
      </c>
    </row>
    <row r="58" spans="3:8" x14ac:dyDescent="0.25">
      <c r="C58" s="16">
        <v>44712</v>
      </c>
      <c r="D58" t="s">
        <v>113</v>
      </c>
      <c r="E58" s="53" t="s">
        <v>96</v>
      </c>
      <c r="G58" s="49">
        <v>309.83</v>
      </c>
      <c r="H58" s="58">
        <f t="shared" si="11"/>
        <v>12512.980000000001</v>
      </c>
    </row>
    <row r="59" spans="3:8" x14ac:dyDescent="0.25">
      <c r="C59" s="16">
        <v>44635</v>
      </c>
      <c r="D59" t="s">
        <v>114</v>
      </c>
      <c r="E59" s="53" t="s">
        <v>105</v>
      </c>
      <c r="F59" s="49">
        <v>6169</v>
      </c>
      <c r="H59" s="58">
        <f t="shared" ref="H59:H65" si="12">SUM(H60+F59-G59)</f>
        <v>12822.810000000001</v>
      </c>
    </row>
    <row r="60" spans="3:8" x14ac:dyDescent="0.25">
      <c r="C60" s="16">
        <v>44627</v>
      </c>
      <c r="D60" t="s">
        <v>106</v>
      </c>
      <c r="E60" s="53" t="s">
        <v>96</v>
      </c>
      <c r="G60" s="49">
        <v>500</v>
      </c>
      <c r="H60" s="58">
        <f t="shared" si="12"/>
        <v>6653.8100000000013</v>
      </c>
    </row>
    <row r="61" spans="3:8" x14ac:dyDescent="0.25">
      <c r="C61" s="16">
        <v>44614</v>
      </c>
      <c r="D61" t="s">
        <v>115</v>
      </c>
      <c r="E61" s="53" t="s">
        <v>96</v>
      </c>
      <c r="G61" s="49">
        <v>720</v>
      </c>
      <c r="H61" s="58">
        <f t="shared" si="12"/>
        <v>7153.8100000000013</v>
      </c>
    </row>
    <row r="62" spans="3:8" x14ac:dyDescent="0.25">
      <c r="C62" s="16">
        <v>44614</v>
      </c>
      <c r="D62" t="s">
        <v>116</v>
      </c>
      <c r="E62" s="53" t="s">
        <v>96</v>
      </c>
      <c r="G62" s="49">
        <v>528</v>
      </c>
      <c r="H62" s="58">
        <f t="shared" si="12"/>
        <v>7873.8100000000013</v>
      </c>
    </row>
    <row r="63" spans="3:8" x14ac:dyDescent="0.25">
      <c r="C63" s="16">
        <v>44455</v>
      </c>
      <c r="D63" t="s">
        <v>106</v>
      </c>
      <c r="E63" s="53" t="s">
        <v>96</v>
      </c>
      <c r="G63" s="49">
        <v>546</v>
      </c>
      <c r="H63" s="58">
        <f t="shared" si="12"/>
        <v>8401.8100000000013</v>
      </c>
    </row>
    <row r="64" spans="3:8" x14ac:dyDescent="0.25">
      <c r="C64" s="16">
        <v>44454</v>
      </c>
      <c r="D64" t="s">
        <v>108</v>
      </c>
      <c r="E64" s="53" t="s">
        <v>96</v>
      </c>
      <c r="G64" s="49">
        <v>1716</v>
      </c>
      <c r="H64" s="58">
        <f t="shared" si="12"/>
        <v>8947.8100000000013</v>
      </c>
    </row>
    <row r="65" spans="3:8" x14ac:dyDescent="0.25">
      <c r="C65" s="16">
        <v>44348</v>
      </c>
      <c r="D65" t="s">
        <v>117</v>
      </c>
      <c r="E65" s="53" t="s">
        <v>96</v>
      </c>
      <c r="F65" s="49">
        <v>615</v>
      </c>
      <c r="H65" s="58">
        <f t="shared" si="12"/>
        <v>10663.810000000001</v>
      </c>
    </row>
    <row r="66" spans="3:8" x14ac:dyDescent="0.25">
      <c r="C66" s="16">
        <v>44278</v>
      </c>
      <c r="D66" t="s">
        <v>114</v>
      </c>
      <c r="E66" s="53" t="s">
        <v>105</v>
      </c>
      <c r="F66" s="49">
        <v>5711.3</v>
      </c>
      <c r="H66" s="58">
        <f t="shared" ref="H66:H72" si="13">SUM(H67+F66-G66)</f>
        <v>10048.810000000001</v>
      </c>
    </row>
    <row r="67" spans="3:8" x14ac:dyDescent="0.25">
      <c r="C67" s="16">
        <v>44267</v>
      </c>
      <c r="D67" t="s">
        <v>55</v>
      </c>
      <c r="E67" s="53" t="s">
        <v>96</v>
      </c>
      <c r="G67" s="49">
        <v>720</v>
      </c>
      <c r="H67" s="58">
        <f t="shared" si="13"/>
        <v>4337.510000000002</v>
      </c>
    </row>
    <row r="68" spans="3:8" x14ac:dyDescent="0.25">
      <c r="C68" s="16">
        <v>44267</v>
      </c>
      <c r="D68" t="s">
        <v>118</v>
      </c>
      <c r="E68" s="53" t="s">
        <v>96</v>
      </c>
      <c r="G68" s="49">
        <v>720</v>
      </c>
      <c r="H68" s="58">
        <f t="shared" si="13"/>
        <v>5057.510000000002</v>
      </c>
    </row>
    <row r="69" spans="3:8" x14ac:dyDescent="0.25">
      <c r="C69" s="16">
        <v>44267</v>
      </c>
      <c r="D69" t="s">
        <v>119</v>
      </c>
      <c r="E69" s="53" t="s">
        <v>96</v>
      </c>
      <c r="G69" s="49">
        <v>1500</v>
      </c>
      <c r="H69" s="58">
        <f t="shared" si="13"/>
        <v>5777.510000000002</v>
      </c>
    </row>
    <row r="70" spans="3:8" x14ac:dyDescent="0.25">
      <c r="C70" s="16">
        <v>44182</v>
      </c>
      <c r="D70" t="s">
        <v>120</v>
      </c>
      <c r="E70" s="53" t="s">
        <v>96</v>
      </c>
      <c r="G70" s="50">
        <v>112</v>
      </c>
      <c r="H70" s="58">
        <f t="shared" si="13"/>
        <v>7277.510000000002</v>
      </c>
    </row>
    <row r="71" spans="3:8" x14ac:dyDescent="0.25">
      <c r="C71" s="16">
        <v>44182</v>
      </c>
      <c r="D71" t="s">
        <v>121</v>
      </c>
      <c r="E71" s="53" t="s">
        <v>96</v>
      </c>
      <c r="G71" s="50">
        <v>2000</v>
      </c>
      <c r="H71" s="58">
        <f t="shared" si="13"/>
        <v>7389.510000000002</v>
      </c>
    </row>
    <row r="72" spans="3:8" x14ac:dyDescent="0.25">
      <c r="C72" s="16">
        <v>44162</v>
      </c>
      <c r="D72" t="s">
        <v>122</v>
      </c>
      <c r="E72" s="53" t="s">
        <v>123</v>
      </c>
      <c r="F72" s="49">
        <v>1452</v>
      </c>
      <c r="H72" s="58">
        <f t="shared" si="13"/>
        <v>9389.510000000002</v>
      </c>
    </row>
    <row r="73" spans="3:8" x14ac:dyDescent="0.25">
      <c r="C73" s="16">
        <v>44090</v>
      </c>
      <c r="D73" t="s">
        <v>108</v>
      </c>
      <c r="E73" s="53" t="s">
        <v>96</v>
      </c>
      <c r="G73" s="50">
        <v>227</v>
      </c>
      <c r="H73" s="58">
        <f t="shared" ref="H73:H79" si="14">SUM(H74+F73-G73)</f>
        <v>7937.510000000002</v>
      </c>
    </row>
    <row r="74" spans="3:8" ht="14.1" customHeight="1" x14ac:dyDescent="0.25">
      <c r="C74" s="16">
        <v>44090</v>
      </c>
      <c r="D74" t="s">
        <v>124</v>
      </c>
      <c r="E74" s="53" t="s">
        <v>96</v>
      </c>
      <c r="G74" s="50">
        <v>240</v>
      </c>
      <c r="H74" s="58">
        <f t="shared" si="14"/>
        <v>8164.510000000002</v>
      </c>
    </row>
    <row r="75" spans="3:8" x14ac:dyDescent="0.25">
      <c r="C75" s="16">
        <v>44090</v>
      </c>
      <c r="D75" t="s">
        <v>125</v>
      </c>
      <c r="E75" s="53" t="s">
        <v>96</v>
      </c>
      <c r="G75" s="50">
        <v>145</v>
      </c>
      <c r="H75" s="58">
        <f t="shared" si="14"/>
        <v>8404.510000000002</v>
      </c>
    </row>
    <row r="76" spans="3:8" x14ac:dyDescent="0.25">
      <c r="C76" s="16">
        <v>44008</v>
      </c>
      <c r="D76" t="s">
        <v>126</v>
      </c>
      <c r="E76" s="53" t="s">
        <v>96</v>
      </c>
      <c r="G76" s="50">
        <v>96</v>
      </c>
      <c r="H76" s="58">
        <f t="shared" si="14"/>
        <v>8549.510000000002</v>
      </c>
    </row>
    <row r="77" spans="3:8" x14ac:dyDescent="0.25">
      <c r="C77" s="16">
        <v>44007</v>
      </c>
      <c r="D77" t="s">
        <v>127</v>
      </c>
      <c r="E77" s="53" t="s">
        <v>96</v>
      </c>
      <c r="F77" s="49">
        <v>111.82</v>
      </c>
      <c r="H77" s="58">
        <f t="shared" si="14"/>
        <v>8645.510000000002</v>
      </c>
    </row>
    <row r="78" spans="3:8" x14ac:dyDescent="0.25">
      <c r="C78" s="16">
        <v>43927</v>
      </c>
      <c r="D78" t="s">
        <v>128</v>
      </c>
      <c r="E78" s="53" t="s">
        <v>129</v>
      </c>
      <c r="G78" s="50">
        <v>3690</v>
      </c>
      <c r="H78" s="58">
        <f t="shared" si="14"/>
        <v>8533.6900000000023</v>
      </c>
    </row>
    <row r="79" spans="3:8" x14ac:dyDescent="0.25">
      <c r="C79" s="16">
        <v>43902</v>
      </c>
      <c r="D79">
        <v>16</v>
      </c>
      <c r="E79" s="53" t="s">
        <v>123</v>
      </c>
      <c r="G79" s="50">
        <v>1452</v>
      </c>
      <c r="H79" s="58">
        <f t="shared" si="14"/>
        <v>12223.690000000002</v>
      </c>
    </row>
    <row r="80" spans="3:8" x14ac:dyDescent="0.25">
      <c r="C80" s="16">
        <v>43900</v>
      </c>
      <c r="D80" t="s">
        <v>130</v>
      </c>
      <c r="E80" s="53" t="s">
        <v>105</v>
      </c>
      <c r="F80" s="49">
        <v>5643.58</v>
      </c>
      <c r="H80" s="58">
        <f t="shared" ref="H80:H84" si="15">SUM(H81+F80-G80)</f>
        <v>13675.690000000002</v>
      </c>
    </row>
    <row r="81" spans="3:11" x14ac:dyDescent="0.25">
      <c r="C81" s="16">
        <v>43812</v>
      </c>
      <c r="D81">
        <v>15</v>
      </c>
      <c r="E81" s="53" t="s">
        <v>123</v>
      </c>
      <c r="G81" s="50">
        <v>715.97</v>
      </c>
      <c r="H81" s="58">
        <f t="shared" si="15"/>
        <v>8032.1100000000015</v>
      </c>
    </row>
    <row r="82" spans="3:11" x14ac:dyDescent="0.25">
      <c r="C82" s="16">
        <v>43768</v>
      </c>
      <c r="D82">
        <v>14</v>
      </c>
      <c r="E82" s="53" t="s">
        <v>123</v>
      </c>
      <c r="G82" s="50">
        <v>432</v>
      </c>
      <c r="H82" s="58">
        <f t="shared" si="15"/>
        <v>8748.0800000000017</v>
      </c>
    </row>
    <row r="83" spans="3:11" x14ac:dyDescent="0.25">
      <c r="C83" s="16">
        <v>43538</v>
      </c>
      <c r="D83">
        <v>12</v>
      </c>
      <c r="E83" s="53" t="s">
        <v>123</v>
      </c>
      <c r="G83" s="50">
        <v>600</v>
      </c>
      <c r="H83" s="58">
        <f t="shared" si="15"/>
        <v>9180.0800000000017</v>
      </c>
    </row>
    <row r="84" spans="3:11" x14ac:dyDescent="0.25">
      <c r="C84" s="16">
        <v>43530</v>
      </c>
      <c r="D84" t="s">
        <v>131</v>
      </c>
      <c r="E84" s="53" t="s">
        <v>105</v>
      </c>
      <c r="F84" s="49">
        <v>5471.77</v>
      </c>
      <c r="H84" s="58">
        <f t="shared" si="15"/>
        <v>9780.0800000000017</v>
      </c>
    </row>
    <row r="85" spans="3:11" x14ac:dyDescent="0.25">
      <c r="C85" s="16">
        <v>43494</v>
      </c>
      <c r="D85">
        <v>11</v>
      </c>
      <c r="E85" s="53" t="s">
        <v>123</v>
      </c>
      <c r="G85" s="50">
        <v>400</v>
      </c>
      <c r="H85" s="58">
        <f t="shared" ref="H85:H92" si="16">SUM(H86+F85-G85)</f>
        <v>4308.3100000000013</v>
      </c>
    </row>
    <row r="86" spans="3:11" ht="14.1" customHeight="1" x14ac:dyDescent="0.25">
      <c r="C86" s="16">
        <v>43392</v>
      </c>
      <c r="D86">
        <v>8</v>
      </c>
      <c r="E86" s="53" t="s">
        <v>123</v>
      </c>
      <c r="G86" s="49">
        <v>5000</v>
      </c>
      <c r="H86" s="58">
        <f t="shared" si="16"/>
        <v>4708.3100000000013</v>
      </c>
    </row>
    <row r="87" spans="3:11" x14ac:dyDescent="0.25">
      <c r="C87" s="16">
        <v>43391</v>
      </c>
      <c r="D87">
        <v>10</v>
      </c>
      <c r="E87" s="53" t="s">
        <v>123</v>
      </c>
      <c r="G87" s="50">
        <v>580</v>
      </c>
      <c r="H87" s="58">
        <f t="shared" si="16"/>
        <v>9708.3100000000013</v>
      </c>
    </row>
    <row r="88" spans="3:11" x14ac:dyDescent="0.25">
      <c r="C88" s="16">
        <v>43375</v>
      </c>
      <c r="D88">
        <v>9</v>
      </c>
      <c r="E88" s="53" t="s">
        <v>123</v>
      </c>
      <c r="G88" s="50">
        <v>432</v>
      </c>
      <c r="H88" s="58">
        <f t="shared" si="16"/>
        <v>10288.310000000001</v>
      </c>
    </row>
    <row r="89" spans="3:11" x14ac:dyDescent="0.25">
      <c r="C89" s="16">
        <v>43356</v>
      </c>
      <c r="D89" t="s">
        <v>132</v>
      </c>
      <c r="E89" s="53" t="s">
        <v>133</v>
      </c>
      <c r="F89" s="50">
        <v>73.069999999999993</v>
      </c>
      <c r="H89" s="58">
        <f t="shared" si="16"/>
        <v>10720.310000000001</v>
      </c>
    </row>
    <row r="90" spans="3:11" x14ac:dyDescent="0.25">
      <c r="C90" s="16">
        <v>43180</v>
      </c>
      <c r="D90">
        <v>5</v>
      </c>
      <c r="E90" s="53" t="s">
        <v>123</v>
      </c>
      <c r="G90" s="50">
        <v>1263</v>
      </c>
      <c r="H90" s="58">
        <f t="shared" si="16"/>
        <v>10647.240000000002</v>
      </c>
    </row>
    <row r="91" spans="3:11" x14ac:dyDescent="0.25">
      <c r="C91" s="16">
        <v>43179</v>
      </c>
      <c r="D91">
        <v>6</v>
      </c>
      <c r="E91" s="53" t="s">
        <v>123</v>
      </c>
      <c r="G91" s="50">
        <v>678</v>
      </c>
      <c r="H91" s="58">
        <f t="shared" si="16"/>
        <v>11910.240000000002</v>
      </c>
    </row>
    <row r="92" spans="3:11" x14ac:dyDescent="0.25">
      <c r="C92" s="16">
        <v>43157</v>
      </c>
      <c r="D92" t="s">
        <v>134</v>
      </c>
      <c r="E92" s="53" t="s">
        <v>105</v>
      </c>
      <c r="F92" s="49">
        <v>5336.43</v>
      </c>
      <c r="H92" s="58">
        <f t="shared" si="16"/>
        <v>12588.240000000002</v>
      </c>
    </row>
    <row r="93" spans="3:11" x14ac:dyDescent="0.25">
      <c r="C93" s="16">
        <v>43053</v>
      </c>
      <c r="D93">
        <v>4</v>
      </c>
      <c r="E93" s="53" t="s">
        <v>123</v>
      </c>
      <c r="G93" s="50">
        <v>850</v>
      </c>
      <c r="H93" s="58">
        <f t="shared" ref="H93:H99" si="17">SUM(H94+F93-G93)</f>
        <v>7251.8100000000013</v>
      </c>
    </row>
    <row r="94" spans="3:11" x14ac:dyDescent="0.25">
      <c r="C94" s="16">
        <v>43031</v>
      </c>
      <c r="D94">
        <v>2</v>
      </c>
      <c r="E94" s="53" t="s">
        <v>123</v>
      </c>
      <c r="G94" s="50">
        <v>432</v>
      </c>
      <c r="H94" s="58">
        <f t="shared" si="17"/>
        <v>8101.8100000000013</v>
      </c>
    </row>
    <row r="95" spans="3:11" x14ac:dyDescent="0.25">
      <c r="C95" s="16">
        <v>42986</v>
      </c>
      <c r="D95" t="s">
        <v>135</v>
      </c>
      <c r="E95" s="53" t="s">
        <v>105</v>
      </c>
      <c r="F95" s="49">
        <v>5092.8100000000004</v>
      </c>
      <c r="H95" s="58">
        <f t="shared" si="17"/>
        <v>8533.8100000000013</v>
      </c>
    </row>
    <row r="96" spans="3:11" x14ac:dyDescent="0.25">
      <c r="C96" s="16">
        <v>42874</v>
      </c>
      <c r="D96" t="s">
        <v>136</v>
      </c>
      <c r="E96" s="53" t="s">
        <v>133</v>
      </c>
      <c r="F96" s="50">
        <v>695</v>
      </c>
      <c r="H96" s="58">
        <f t="shared" si="17"/>
        <v>3441</v>
      </c>
      <c r="K96" s="17">
        <f>SUM(G98-F96)</f>
        <v>-595</v>
      </c>
    </row>
    <row r="97" spans="3:8" x14ac:dyDescent="0.25">
      <c r="C97" s="16">
        <v>42503</v>
      </c>
      <c r="D97">
        <v>1</v>
      </c>
      <c r="E97" s="53" t="s">
        <v>123</v>
      </c>
      <c r="G97" s="50">
        <v>2254</v>
      </c>
      <c r="H97" s="58">
        <f t="shared" si="17"/>
        <v>2746</v>
      </c>
    </row>
    <row r="98" spans="3:8" x14ac:dyDescent="0.25">
      <c r="C98" s="16">
        <v>42335</v>
      </c>
      <c r="D98" t="s">
        <v>137</v>
      </c>
      <c r="E98" s="53" t="s">
        <v>138</v>
      </c>
      <c r="G98" s="49">
        <v>100</v>
      </c>
      <c r="H98" s="58">
        <f t="shared" si="17"/>
        <v>5000</v>
      </c>
    </row>
    <row r="99" spans="3:8" x14ac:dyDescent="0.25">
      <c r="C99" s="16">
        <v>42268</v>
      </c>
      <c r="D99" t="s">
        <v>139</v>
      </c>
      <c r="E99" s="53" t="s">
        <v>105</v>
      </c>
      <c r="F99" s="49">
        <v>5000</v>
      </c>
      <c r="H99" s="58">
        <f t="shared" si="17"/>
        <v>5100</v>
      </c>
    </row>
    <row r="100" spans="3:8" x14ac:dyDescent="0.25">
      <c r="C100" s="16">
        <v>42142</v>
      </c>
      <c r="D100" t="s">
        <v>140</v>
      </c>
      <c r="E100" s="53" t="s">
        <v>138</v>
      </c>
      <c r="F100" s="49">
        <v>100</v>
      </c>
      <c r="H100" s="58">
        <f>SUM(H101+F100-G100)</f>
        <v>100</v>
      </c>
    </row>
    <row r="101" spans="3:8" x14ac:dyDescent="0.25">
      <c r="C101">
        <v>2</v>
      </c>
      <c r="H101" s="17"/>
    </row>
    <row r="102" spans="3:8" x14ac:dyDescent="0.25">
      <c r="H102" s="17"/>
    </row>
    <row r="103" spans="3:8" x14ac:dyDescent="0.25">
      <c r="D103" t="s">
        <v>141</v>
      </c>
      <c r="F103" s="49">
        <f>SUM(F3:F102)</f>
        <v>71478.7</v>
      </c>
      <c r="G103" s="49">
        <f>SUM(G3:G102)</f>
        <v>53971.32</v>
      </c>
      <c r="H103" s="17"/>
    </row>
    <row r="104" spans="3:8" x14ac:dyDescent="0.25">
      <c r="H104" s="17"/>
    </row>
    <row r="105" spans="3:8" x14ac:dyDescent="0.25">
      <c r="D105" t="s">
        <v>142</v>
      </c>
      <c r="F105" s="49">
        <f>SUMIF(E3:E100,"Grant",F3:F100)</f>
        <v>68327.74000000002</v>
      </c>
      <c r="H105" s="17"/>
    </row>
    <row r="107" spans="3:8" x14ac:dyDescent="0.25">
      <c r="D107" t="s">
        <v>150</v>
      </c>
      <c r="F107" s="49">
        <f>SUMIF(E1:E102,"Bank",G1:G102)</f>
        <v>38.25</v>
      </c>
    </row>
    <row r="109" spans="3:8" x14ac:dyDescent="0.25">
      <c r="D109" t="s">
        <v>157</v>
      </c>
      <c r="F109" s="49">
        <f>SUMIF(E1:E102,"Bank",F1:F102)</f>
        <v>41.190000000000005</v>
      </c>
    </row>
  </sheetData>
  <autoFilter ref="C3:H101"/>
  <sortState ref="C26:K97">
    <sortCondition descending="1" ref="C26:C97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Broad Town Progress Report</vt:lpstr>
      <vt:lpstr>Transactions</vt:lpstr>
      <vt:lpstr>'Broad Town Progress Report'!Print_Titles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Rupert</cp:lastModifiedBy>
  <cp:revision/>
  <dcterms:created xsi:type="dcterms:W3CDTF">2018-10-10T11:36:07Z</dcterms:created>
  <dcterms:modified xsi:type="dcterms:W3CDTF">2026-06-13T12:30:31Z</dcterms:modified>
</cp:coreProperties>
</file>