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450"/>
  </bookViews>
  <sheets>
    <sheet name="2023-2024" sheetId="1" r:id="rId1"/>
    <sheet name="Budget" sheetId="4" r:id="rId2"/>
  </sheets>
  <definedNames>
    <definedName name="_xlnm._FilterDatabase" localSheetId="0" hidden="1">'2023-2024'!$A$2:$AP$70</definedName>
    <definedName name="_xlnm.Print_Area" localSheetId="0">'2023-2024'!$A$1:$AO$76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4" l="1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7" i="4"/>
  <c r="N16" i="4"/>
  <c r="N15" i="4"/>
  <c r="N14" i="4"/>
  <c r="AP63" i="1"/>
  <c r="AP62" i="1"/>
  <c r="AP64" i="1"/>
  <c r="M35" i="4" l="1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7" i="4"/>
  <c r="M16" i="4"/>
  <c r="M15" i="4"/>
  <c r="M14" i="4"/>
  <c r="AP56" i="1" l="1"/>
  <c r="AP61" i="1" l="1"/>
  <c r="AP60" i="1"/>
  <c r="AP59" i="1"/>
  <c r="AP58" i="1"/>
  <c r="AP57" i="1"/>
  <c r="L17" i="4" l="1"/>
  <c r="L14" i="4"/>
  <c r="AP54" i="1"/>
  <c r="AP53" i="1"/>
  <c r="AP55" i="1"/>
  <c r="K35" i="4" l="1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AP48" i="1"/>
  <c r="AP51" i="1" l="1"/>
  <c r="AP50" i="1"/>
  <c r="AP52" i="1"/>
  <c r="AP65" i="1"/>
  <c r="AP49" i="1"/>
  <c r="AK67" i="1" l="1"/>
  <c r="L34" i="4"/>
  <c r="J34" i="4"/>
  <c r="I34" i="4"/>
  <c r="H34" i="4"/>
  <c r="G34" i="4"/>
  <c r="F34" i="4"/>
  <c r="E34" i="4"/>
  <c r="D34" i="4"/>
  <c r="C34" i="4"/>
  <c r="O34" i="4" l="1"/>
  <c r="P34" i="4" s="1"/>
  <c r="S34" i="4" s="1"/>
  <c r="J18" i="4"/>
  <c r="J17" i="4"/>
  <c r="J16" i="4"/>
  <c r="J15" i="4"/>
  <c r="J14" i="4"/>
  <c r="AM47" i="1"/>
  <c r="AG47" i="1"/>
  <c r="AP43" i="1" l="1"/>
  <c r="AP42" i="1"/>
  <c r="AP45" i="1"/>
  <c r="AP44" i="1"/>
  <c r="I20" i="4" l="1"/>
  <c r="I19" i="4"/>
  <c r="I18" i="4"/>
  <c r="I17" i="4"/>
  <c r="I16" i="4"/>
  <c r="I15" i="4"/>
  <c r="I14" i="4"/>
  <c r="AP37" i="1"/>
  <c r="AP41" i="1"/>
  <c r="AP40" i="1"/>
  <c r="AP39" i="1"/>
  <c r="AP38" i="1"/>
  <c r="H18" i="4" l="1"/>
  <c r="H17" i="4"/>
  <c r="H14" i="4"/>
  <c r="AP33" i="1"/>
  <c r="AP35" i="1"/>
  <c r="AP34" i="1"/>
  <c r="AP32" i="1"/>
  <c r="AP36" i="1" l="1"/>
  <c r="AP31" i="1"/>
  <c r="G35" i="4" l="1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AP46" i="1"/>
  <c r="AP30" i="1"/>
  <c r="AP29" i="1"/>
  <c r="AP27" i="1"/>
  <c r="AP28" i="1"/>
  <c r="AP47" i="1"/>
  <c r="AP24" i="1" l="1"/>
  <c r="AP26" i="1"/>
  <c r="AP25" i="1"/>
  <c r="AP23" i="1"/>
  <c r="AP22" i="1"/>
  <c r="AP20" i="1" l="1"/>
  <c r="AP19" i="1"/>
  <c r="AP15" i="1" l="1"/>
  <c r="AP17" i="1"/>
  <c r="AP14" i="1"/>
  <c r="AP21" i="1"/>
  <c r="AP18" i="1"/>
  <c r="AP16" i="1"/>
  <c r="AP11" i="1" l="1"/>
  <c r="AP10" i="1"/>
  <c r="AP9" i="1"/>
  <c r="AP7" i="1" l="1"/>
  <c r="AP6" i="1"/>
  <c r="AP5" i="1" l="1"/>
  <c r="AP13" i="1"/>
  <c r="AP12" i="1"/>
  <c r="AP66" i="1"/>
  <c r="AP8" i="1"/>
  <c r="AP4" i="1"/>
  <c r="AP3" i="1"/>
  <c r="AI67" i="1" l="1"/>
  <c r="N10" i="4" l="1"/>
  <c r="N5" i="4"/>
  <c r="N4" i="4"/>
  <c r="N3" i="4"/>
  <c r="R37" i="4"/>
  <c r="Q37" i="4"/>
  <c r="B37" i="4"/>
  <c r="L35" i="4"/>
  <c r="J35" i="4"/>
  <c r="I35" i="4"/>
  <c r="H35" i="4"/>
  <c r="F35" i="4"/>
  <c r="E35" i="4"/>
  <c r="D35" i="4"/>
  <c r="C35" i="4"/>
  <c r="L33" i="4"/>
  <c r="J33" i="4"/>
  <c r="I33" i="4"/>
  <c r="H33" i="4"/>
  <c r="F33" i="4"/>
  <c r="E33" i="4"/>
  <c r="D33" i="4"/>
  <c r="C33" i="4"/>
  <c r="L32" i="4"/>
  <c r="J32" i="4"/>
  <c r="I32" i="4"/>
  <c r="H32" i="4"/>
  <c r="F32" i="4"/>
  <c r="E32" i="4"/>
  <c r="D32" i="4"/>
  <c r="C32" i="4"/>
  <c r="L31" i="4"/>
  <c r="J31" i="4"/>
  <c r="I31" i="4"/>
  <c r="H31" i="4"/>
  <c r="F31" i="4"/>
  <c r="E31" i="4"/>
  <c r="D31" i="4"/>
  <c r="C31" i="4"/>
  <c r="L30" i="4"/>
  <c r="J30" i="4"/>
  <c r="I30" i="4"/>
  <c r="H30" i="4"/>
  <c r="F30" i="4"/>
  <c r="E30" i="4"/>
  <c r="D30" i="4"/>
  <c r="C30" i="4"/>
  <c r="L29" i="4"/>
  <c r="J29" i="4"/>
  <c r="I29" i="4"/>
  <c r="H29" i="4"/>
  <c r="F29" i="4"/>
  <c r="E29" i="4"/>
  <c r="D29" i="4"/>
  <c r="C29" i="4"/>
  <c r="L28" i="4"/>
  <c r="J28" i="4"/>
  <c r="I28" i="4"/>
  <c r="H28" i="4"/>
  <c r="F28" i="4"/>
  <c r="E28" i="4"/>
  <c r="D28" i="4"/>
  <c r="C28" i="4"/>
  <c r="L27" i="4"/>
  <c r="J27" i="4"/>
  <c r="I27" i="4"/>
  <c r="H27" i="4"/>
  <c r="F27" i="4"/>
  <c r="E27" i="4"/>
  <c r="D27" i="4"/>
  <c r="C27" i="4"/>
  <c r="L26" i="4"/>
  <c r="J26" i="4"/>
  <c r="I26" i="4"/>
  <c r="H26" i="4"/>
  <c r="F26" i="4"/>
  <c r="E26" i="4"/>
  <c r="D26" i="4"/>
  <c r="C26" i="4"/>
  <c r="L25" i="4"/>
  <c r="J25" i="4"/>
  <c r="I25" i="4"/>
  <c r="H25" i="4"/>
  <c r="F25" i="4"/>
  <c r="E25" i="4"/>
  <c r="D25" i="4"/>
  <c r="C25" i="4"/>
  <c r="L24" i="4"/>
  <c r="J24" i="4"/>
  <c r="I24" i="4"/>
  <c r="H24" i="4"/>
  <c r="F24" i="4"/>
  <c r="E24" i="4"/>
  <c r="D24" i="4"/>
  <c r="C24" i="4"/>
  <c r="L23" i="4"/>
  <c r="J23" i="4"/>
  <c r="I23" i="4"/>
  <c r="H23" i="4"/>
  <c r="F23" i="4"/>
  <c r="E23" i="4"/>
  <c r="D23" i="4"/>
  <c r="C23" i="4"/>
  <c r="L22" i="4"/>
  <c r="J22" i="4"/>
  <c r="I22" i="4"/>
  <c r="H22" i="4"/>
  <c r="F22" i="4"/>
  <c r="E22" i="4"/>
  <c r="D22" i="4"/>
  <c r="C22" i="4"/>
  <c r="L21" i="4"/>
  <c r="J21" i="4"/>
  <c r="I21" i="4"/>
  <c r="H21" i="4"/>
  <c r="F21" i="4"/>
  <c r="E21" i="4"/>
  <c r="D21" i="4"/>
  <c r="C21" i="4"/>
  <c r="L20" i="4"/>
  <c r="J20" i="4"/>
  <c r="H20" i="4"/>
  <c r="F20" i="4"/>
  <c r="E20" i="4"/>
  <c r="D20" i="4"/>
  <c r="C20" i="4"/>
  <c r="L19" i="4"/>
  <c r="J19" i="4"/>
  <c r="H19" i="4"/>
  <c r="F19" i="4"/>
  <c r="E19" i="4"/>
  <c r="D19" i="4"/>
  <c r="C19" i="4"/>
  <c r="F18" i="4"/>
  <c r="E18" i="4"/>
  <c r="D18" i="4"/>
  <c r="C18" i="4"/>
  <c r="F17" i="4"/>
  <c r="E17" i="4"/>
  <c r="D17" i="4"/>
  <c r="C17" i="4"/>
  <c r="L16" i="4"/>
  <c r="H16" i="4"/>
  <c r="F16" i="4"/>
  <c r="E16" i="4"/>
  <c r="D16" i="4"/>
  <c r="C16" i="4"/>
  <c r="L15" i="4"/>
  <c r="H15" i="4"/>
  <c r="F15" i="4"/>
  <c r="E15" i="4"/>
  <c r="D15" i="4"/>
  <c r="C15" i="4"/>
  <c r="F14" i="4"/>
  <c r="E14" i="4"/>
  <c r="D14" i="4"/>
  <c r="C14" i="4"/>
  <c r="M10" i="4"/>
  <c r="L10" i="4"/>
  <c r="K10" i="4"/>
  <c r="J10" i="4"/>
  <c r="I10" i="4"/>
  <c r="H10" i="4"/>
  <c r="G10" i="4"/>
  <c r="F10" i="4"/>
  <c r="E10" i="4"/>
  <c r="D10" i="4"/>
  <c r="C10" i="4"/>
  <c r="O9" i="4"/>
  <c r="O8" i="4"/>
  <c r="O7" i="4"/>
  <c r="O6" i="4"/>
  <c r="M5" i="4"/>
  <c r="L5" i="4"/>
  <c r="K5" i="4"/>
  <c r="J5" i="4"/>
  <c r="I5" i="4"/>
  <c r="H5" i="4"/>
  <c r="G5" i="4"/>
  <c r="F5" i="4"/>
  <c r="E5" i="4"/>
  <c r="D5" i="4"/>
  <c r="C5" i="4"/>
  <c r="M4" i="4"/>
  <c r="L4" i="4"/>
  <c r="K4" i="4"/>
  <c r="J4" i="4"/>
  <c r="I4" i="4"/>
  <c r="H4" i="4"/>
  <c r="G4" i="4"/>
  <c r="F4" i="4"/>
  <c r="E4" i="4"/>
  <c r="D4" i="4"/>
  <c r="C4" i="4"/>
  <c r="M3" i="4"/>
  <c r="L3" i="4"/>
  <c r="K3" i="4"/>
  <c r="J3" i="4"/>
  <c r="I3" i="4"/>
  <c r="H3" i="4"/>
  <c r="G3" i="4"/>
  <c r="F3" i="4"/>
  <c r="E3" i="4"/>
  <c r="D3" i="4"/>
  <c r="C3" i="4"/>
  <c r="D36" i="4" l="1"/>
  <c r="H36" i="4"/>
  <c r="E36" i="4"/>
  <c r="I36" i="4"/>
  <c r="O5" i="4"/>
  <c r="O18" i="4"/>
  <c r="P18" i="4" s="1"/>
  <c r="S18" i="4" s="1"/>
  <c r="O22" i="4"/>
  <c r="P22" i="4" s="1"/>
  <c r="S22" i="4" s="1"/>
  <c r="O26" i="4"/>
  <c r="P26" i="4" s="1"/>
  <c r="S26" i="4" s="1"/>
  <c r="O10" i="4"/>
  <c r="O16" i="4"/>
  <c r="P16" i="4" s="1"/>
  <c r="S16" i="4" s="1"/>
  <c r="O4" i="4"/>
  <c r="G36" i="4"/>
  <c r="K36" i="4"/>
  <c r="O21" i="4"/>
  <c r="P21" i="4" s="1"/>
  <c r="S21" i="4" s="1"/>
  <c r="O25" i="4"/>
  <c r="P25" i="4" s="1"/>
  <c r="S25" i="4" s="1"/>
  <c r="N36" i="4"/>
  <c r="O24" i="4"/>
  <c r="P24" i="4" s="1"/>
  <c r="S24" i="4" s="1"/>
  <c r="O28" i="4"/>
  <c r="P28" i="4" s="1"/>
  <c r="S28" i="4" s="1"/>
  <c r="O27" i="4"/>
  <c r="P27" i="4" s="1"/>
  <c r="S27" i="4" s="1"/>
  <c r="O32" i="4"/>
  <c r="P32" i="4" s="1"/>
  <c r="S32" i="4" s="1"/>
  <c r="O31" i="4"/>
  <c r="P31" i="4" s="1"/>
  <c r="S31" i="4" s="1"/>
  <c r="M36" i="4"/>
  <c r="O33" i="4"/>
  <c r="P33" i="4" s="1"/>
  <c r="S33" i="4" s="1"/>
  <c r="O20" i="4"/>
  <c r="P20" i="4" s="1"/>
  <c r="S20" i="4" s="1"/>
  <c r="O30" i="4"/>
  <c r="P30" i="4" s="1"/>
  <c r="S30" i="4" s="1"/>
  <c r="O35" i="4"/>
  <c r="P35" i="4" s="1"/>
  <c r="S35" i="4" s="1"/>
  <c r="O19" i="4"/>
  <c r="P19" i="4" s="1"/>
  <c r="S19" i="4" s="1"/>
  <c r="O23" i="4"/>
  <c r="P23" i="4" s="1"/>
  <c r="S23" i="4" s="1"/>
  <c r="O15" i="4"/>
  <c r="P15" i="4" s="1"/>
  <c r="S15" i="4" s="1"/>
  <c r="O3" i="4"/>
  <c r="F36" i="4"/>
  <c r="C36" i="4"/>
  <c r="O11" i="4" l="1"/>
  <c r="C42" i="4" s="1"/>
  <c r="O29" i="4"/>
  <c r="P29" i="4" s="1"/>
  <c r="S29" i="4" s="1"/>
  <c r="L36" i="4" l="1"/>
  <c r="AG67" i="1" l="1"/>
  <c r="AD67" i="1"/>
  <c r="X67" i="1"/>
  <c r="W67" i="1"/>
  <c r="V67" i="1"/>
  <c r="T67" i="1"/>
  <c r="S67" i="1"/>
  <c r="R67" i="1"/>
  <c r="O17" i="4" l="1"/>
  <c r="P17" i="4" s="1"/>
  <c r="S17" i="4" s="1"/>
  <c r="O14" i="4" l="1"/>
  <c r="P14" i="4" s="1"/>
  <c r="J36" i="4"/>
  <c r="O37" i="4" l="1"/>
  <c r="D43" i="4" s="1"/>
  <c r="S72" i="1"/>
  <c r="AM67" i="1"/>
  <c r="D45" i="4" s="1"/>
  <c r="S14" i="4" l="1"/>
  <c r="S37" i="4" s="1"/>
  <c r="D52" i="4" s="1"/>
  <c r="P37" i="4"/>
  <c r="AB67" i="1" l="1"/>
  <c r="AO67" i="1" l="1"/>
  <c r="D41" i="4" s="1"/>
  <c r="AJ67" i="1"/>
  <c r="AC67" i="1"/>
  <c r="AE67" i="1"/>
  <c r="Y67" i="1"/>
  <c r="D50" i="4" l="1"/>
  <c r="D54" i="4" s="1"/>
  <c r="B47" i="4"/>
  <c r="E67" i="1"/>
  <c r="F67" i="1"/>
  <c r="G67" i="1"/>
  <c r="U67" i="1" l="1"/>
  <c r="AL67" i="1"/>
  <c r="AF67" i="1"/>
  <c r="Z67" i="1"/>
  <c r="AA67" i="1"/>
  <c r="N72" i="1" l="1"/>
  <c r="H67" i="1" l="1"/>
  <c r="AH67" i="1"/>
  <c r="AN67" i="1"/>
  <c r="Q67" i="1"/>
  <c r="S75" i="1" l="1"/>
  <c r="N67" i="1"/>
  <c r="E68" i="1" s="1"/>
  <c r="O67" i="1"/>
  <c r="F68" i="1" s="1"/>
  <c r="F69" i="1" s="1"/>
  <c r="P67" i="1"/>
  <c r="G68" i="1" s="1"/>
  <c r="I67" i="1"/>
  <c r="J67" i="1"/>
  <c r="K67" i="1"/>
  <c r="L67" i="1"/>
  <c r="M67" i="1"/>
  <c r="S73" i="1" l="1"/>
  <c r="S76" i="1" s="1"/>
  <c r="O70" i="1"/>
  <c r="D74" i="1"/>
  <c r="H74" i="1" s="1"/>
  <c r="I70" i="1"/>
  <c r="E69" i="1"/>
  <c r="D73" i="1" l="1"/>
  <c r="H73" i="1" s="1"/>
  <c r="G69" i="1" l="1"/>
  <c r="D75" i="1" s="1"/>
  <c r="D76" i="1" l="1"/>
  <c r="H75" i="1"/>
  <c r="H76" i="1" s="1"/>
  <c r="N75" i="1"/>
  <c r="N73" i="1" l="1"/>
  <c r="N74" i="1" s="1"/>
  <c r="N76" i="1" s="1"/>
</calcChain>
</file>

<file path=xl/sharedStrings.xml><?xml version="1.0" encoding="utf-8"?>
<sst xmlns="http://schemas.openxmlformats.org/spreadsheetml/2006/main" count="257" uniqueCount="119">
  <si>
    <t>Receipts</t>
  </si>
  <si>
    <t>Payments</t>
  </si>
  <si>
    <t>Conting-ency</t>
  </si>
  <si>
    <t>Community Fund</t>
  </si>
  <si>
    <t>VAT</t>
  </si>
  <si>
    <t>Date</t>
  </si>
  <si>
    <t>ITEM</t>
  </si>
  <si>
    <t>Vchr</t>
  </si>
  <si>
    <t>REF NO.</t>
  </si>
  <si>
    <t>LLoyds
Current A/c</t>
  </si>
  <si>
    <t>Lloyds Ctty Fd A/c</t>
  </si>
  <si>
    <t>Bank interest</t>
  </si>
  <si>
    <t>Precept</t>
  </si>
  <si>
    <t>Grants</t>
  </si>
  <si>
    <t>Misc</t>
  </si>
  <si>
    <t>Ctty Fund</t>
  </si>
  <si>
    <t>Opening balances</t>
  </si>
  <si>
    <t>Interest</t>
  </si>
  <si>
    <t>Totals</t>
  </si>
  <si>
    <t xml:space="preserve"> </t>
  </si>
  <si>
    <t>Cash Book Balances</t>
  </si>
  <si>
    <t>c/f</t>
  </si>
  <si>
    <t>Total receipts</t>
  </si>
  <si>
    <t>Total payments</t>
  </si>
  <si>
    <t>Uncleared items</t>
  </si>
  <si>
    <t>Actual Account Balances</t>
  </si>
  <si>
    <t>Plus: Receipts in year</t>
  </si>
  <si>
    <t>Less: Payments in year</t>
  </si>
  <si>
    <t>Cashbook Total of accounts</t>
  </si>
  <si>
    <t>Combined available funds balance</t>
  </si>
  <si>
    <t>Lloyds Capital Projects A/c</t>
  </si>
  <si>
    <t>Balance Check</t>
  </si>
  <si>
    <t>Combined opening balance 1/4/22</t>
  </si>
  <si>
    <t>tfr</t>
  </si>
  <si>
    <t>Comm Fund VAT</t>
  </si>
  <si>
    <t>PC Accounts Opening Balance</t>
  </si>
  <si>
    <t>PC Accounts Closing Balance</t>
  </si>
  <si>
    <t>Income</t>
  </si>
  <si>
    <t>Budget</t>
  </si>
  <si>
    <t>Total</t>
  </si>
  <si>
    <t>CIL</t>
  </si>
  <si>
    <t>Total Income:</t>
  </si>
  <si>
    <t>Expenditure</t>
  </si>
  <si>
    <t>Remainder of budget</t>
  </si>
  <si>
    <t>Total Available</t>
  </si>
  <si>
    <t>Extra Hours if required</t>
  </si>
  <si>
    <t>Clerk training</t>
  </si>
  <si>
    <t>Home Working Allowance</t>
  </si>
  <si>
    <t>Insurance and legal fees</t>
  </si>
  <si>
    <t>Internal Audit fees</t>
  </si>
  <si>
    <t>Travel Expenses</t>
  </si>
  <si>
    <t>Stationery/printing/copying</t>
  </si>
  <si>
    <t>Membership/Subscriptions</t>
  </si>
  <si>
    <t>Grass Cutting/maintenance</t>
  </si>
  <si>
    <t>Footpath Working Group</t>
  </si>
  <si>
    <t>Defibrillator Maintenance</t>
  </si>
  <si>
    <t>Christmas tree</t>
  </si>
  <si>
    <t>Monthly total</t>
  </si>
  <si>
    <t>Budget total</t>
  </si>
  <si>
    <t>In</t>
  </si>
  <si>
    <t>Out</t>
  </si>
  <si>
    <t>Starting Balance</t>
  </si>
  <si>
    <t>c/f expenditure</t>
  </si>
  <si>
    <t>VAT to C/Fund</t>
  </si>
  <si>
    <t>VAT in</t>
  </si>
  <si>
    <t xml:space="preserve">VAT out </t>
  </si>
  <si>
    <t>Expected VAT</t>
  </si>
  <si>
    <t>Closing Balance</t>
  </si>
  <si>
    <t>Insurance and Legal Fees</t>
  </si>
  <si>
    <t>Internal Audit Fees</t>
  </si>
  <si>
    <t>Play Area Maintenance</t>
  </si>
  <si>
    <t>Play Area Inspection</t>
  </si>
  <si>
    <t>Play Area maintenance</t>
  </si>
  <si>
    <t>Capital Projects</t>
  </si>
  <si>
    <t>Christmas Tree</t>
  </si>
  <si>
    <t xml:space="preserve">Clerks Salary - 5 hrs per week </t>
  </si>
  <si>
    <t>Postage, office equipment, PC, printer, Zoom</t>
  </si>
  <si>
    <t>Planter Maintenance</t>
  </si>
  <si>
    <t>Contingency</t>
  </si>
  <si>
    <t>Transfer to Current a/c</t>
  </si>
  <si>
    <t>Next Year's Budget</t>
  </si>
  <si>
    <t>Treasurers Account</t>
  </si>
  <si>
    <t>Capital Projects Account</t>
  </si>
  <si>
    <t>Clerk Salary and Expenses</t>
  </si>
  <si>
    <t>BACS</t>
  </si>
  <si>
    <t>Broad Town Primary School grant</t>
  </si>
  <si>
    <t>Broad Town Budget Monitoring 23/24</t>
  </si>
  <si>
    <t>c/f from 22/23</t>
  </si>
  <si>
    <t>Web Hosting BWP Creative Ltd</t>
  </si>
  <si>
    <t>Community First Insurance</t>
  </si>
  <si>
    <t>VAT Refund</t>
  </si>
  <si>
    <t>WALC Subscription</t>
  </si>
  <si>
    <t>Village Hall hire</t>
  </si>
  <si>
    <t>Village Hall Hire</t>
  </si>
  <si>
    <t>Supreme Contracts Ltd Grounds Maint.</t>
  </si>
  <si>
    <t>Coronation Group grant refund</t>
  </si>
  <si>
    <t>£300 owing from HMRC</t>
  </si>
  <si>
    <t>New Laptop + Office software</t>
  </si>
  <si>
    <t>Auditing Solutions Ltd</t>
  </si>
  <si>
    <t>Village Hall grant</t>
  </si>
  <si>
    <t>Website</t>
  </si>
  <si>
    <t>ICO</t>
  </si>
  <si>
    <t>DD</t>
  </si>
  <si>
    <t>Footpath expenses</t>
  </si>
  <si>
    <t>History Website</t>
  </si>
  <si>
    <t>Footpath grant further payment</t>
  </si>
  <si>
    <t>Made in Broad Town grant</t>
  </si>
  <si>
    <t>Playsafety RoSPA</t>
  </si>
  <si>
    <t>total reserves</t>
  </si>
  <si>
    <t>Election Costs</t>
  </si>
  <si>
    <t>Earmarked Reserves (funds c/f)</t>
  </si>
  <si>
    <t>Summary of Funds</t>
  </si>
  <si>
    <t>Reserves</t>
  </si>
  <si>
    <t>General Reserves (6 months operating costs)</t>
  </si>
  <si>
    <t>SLCC membership</t>
  </si>
  <si>
    <t>Planter expenses</t>
  </si>
  <si>
    <t>Community Heartbeat Defibrillator</t>
  </si>
  <si>
    <t>Churchyard Maintenance</t>
  </si>
  <si>
    <t>Cashbook Balance as of 28th March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</si>
</sst>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8" formatCode="&quot;£&quot;#,##0.00;[Red]\-&quot;£&quot;#,##0.00"/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dd\ mmmm"/>
    <numFmt numFmtId="166" formatCode="&quot;$&quot;#,##0.00_);\(&quot;$&quot;#,##0.00\)"/>
    <numFmt numFmtId="167" formatCode="_(&quot;$&quot;* #,##0.00_);_(&quot;$&quot;* \(#,##0.00\);_(&quot;$&quot;* &quot;-&quot;??_);_(@_)"/>
    <numFmt numFmtId="168" formatCode="&quot;£&quot;#,##0.00"/>
    <numFmt numFmtId="169" formatCode="mmm"/>
    <numFmt numFmtId="170" formatCode="&quot;£&quot;#,##0.00;\-&quot;£&quot;#,##0.00;;@"/>
    <numFmt numFmtId="171" formatCode="0.0"/>
  </numFmts>
  <fonts count="3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4" tint="-0.249977111117893"/>
      <name val="Times New Roman"/>
      <family val="1"/>
    </font>
    <font>
      <sz val="9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</font>
    <font>
      <b/>
      <u val="singleAccounting"/>
      <sz val="11"/>
      <color theme="1"/>
      <name val="Calibri"/>
      <family val="2"/>
      <scheme val="minor"/>
    </font>
    <font>
      <sz val="11"/>
      <color rgb="FFFF0000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9"/>
      <name val="Arial Narrow"/>
      <family val="2"/>
    </font>
    <font>
      <b/>
      <sz val="11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name val="Arial"/>
      <family val="2"/>
    </font>
    <font>
      <i/>
      <sz val="10"/>
      <color indexed="18"/>
      <name val="Arial"/>
      <family val="2"/>
    </font>
    <font>
      <b/>
      <i/>
      <sz val="10"/>
      <color theme="3" tint="-0.249977111117893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rgb="FF0070C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82">
    <border>
      <left/>
      <right/>
      <top/>
      <bottom/>
      <diagonal/>
    </border>
    <border>
      <left style="thick">
        <color indexed="64"/>
      </left>
      <right style="dotted">
        <color indexed="64"/>
      </right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4" fontId="11" fillId="0" borderId="0" applyFont="0" applyFill="0" applyBorder="0" applyAlignment="0" applyProtection="0"/>
    <xf numFmtId="167" fontId="24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1" fillId="0" borderId="0"/>
  </cellStyleXfs>
  <cellXfs count="200">
    <xf numFmtId="0" fontId="0" fillId="0" borderId="0" xfId="0"/>
    <xf numFmtId="1" fontId="0" fillId="0" borderId="0" xfId="0" applyNumberFormat="1"/>
    <xf numFmtId="2" fontId="0" fillId="0" borderId="0" xfId="0" applyNumberFormat="1"/>
    <xf numFmtId="1" fontId="1" fillId="0" borderId="0" xfId="0" applyNumberFormat="1" applyFont="1"/>
    <xf numFmtId="2" fontId="1" fillId="0" borderId="0" xfId="0" applyNumberFormat="1" applyFont="1"/>
    <xf numFmtId="16" fontId="0" fillId="0" borderId="0" xfId="0" applyNumberFormat="1"/>
    <xf numFmtId="16" fontId="1" fillId="0" borderId="0" xfId="0" applyNumberFormat="1" applyFont="1"/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2" fontId="5" fillId="4" borderId="0" xfId="0" applyNumberFormat="1" applyFont="1" applyFill="1"/>
    <xf numFmtId="16" fontId="0" fillId="0" borderId="0" xfId="0" applyNumberFormat="1" applyAlignment="1">
      <alignment horizontal="left" vertical="top"/>
    </xf>
    <xf numFmtId="2" fontId="2" fillId="4" borderId="0" xfId="0" applyNumberFormat="1" applyFont="1" applyFill="1"/>
    <xf numFmtId="2" fontId="8" fillId="0" borderId="0" xfId="0" applyNumberFormat="1" applyFont="1"/>
    <xf numFmtId="2" fontId="8" fillId="4" borderId="0" xfId="0" applyNumberFormat="1" applyFont="1" applyFill="1"/>
    <xf numFmtId="1" fontId="6" fillId="0" borderId="0" xfId="0" applyNumberFormat="1" applyFont="1" applyAlignment="1">
      <alignment horizontal="center" vertical="top"/>
    </xf>
    <xf numFmtId="2" fontId="8" fillId="0" borderId="0" xfId="0" applyNumberFormat="1" applyFont="1" applyAlignment="1">
      <alignment vertical="top"/>
    </xf>
    <xf numFmtId="0" fontId="0" fillId="4" borderId="0" xfId="0" applyFill="1"/>
    <xf numFmtId="49" fontId="4" fillId="4" borderId="0" xfId="0" applyNumberFormat="1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4" borderId="0" xfId="0" applyFont="1" applyFill="1" applyAlignment="1">
      <alignment horizontal="center" vertical="top"/>
    </xf>
    <xf numFmtId="2" fontId="1" fillId="0" borderId="0" xfId="1" applyNumberFormat="1" applyFont="1" applyAlignment="1">
      <alignment horizontal="center" vertical="top"/>
    </xf>
    <xf numFmtId="2" fontId="10" fillId="0" borderId="0" xfId="0" applyNumberFormat="1" applyFont="1" applyAlignment="1">
      <alignment horizontal="center" vertical="top"/>
    </xf>
    <xf numFmtId="2" fontId="7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164" fontId="12" fillId="0" borderId="0" xfId="2" applyNumberFormat="1" applyFont="1" applyBorder="1" applyAlignment="1">
      <alignment vertical="top"/>
    </xf>
    <xf numFmtId="164" fontId="13" fillId="0" borderId="0" xfId="0" applyNumberFormat="1" applyFont="1" applyAlignment="1">
      <alignment horizontal="center" vertical="top"/>
    </xf>
    <xf numFmtId="2" fontId="10" fillId="0" borderId="0" xfId="0" applyNumberFormat="1" applyFont="1" applyAlignment="1">
      <alignment vertical="top"/>
    </xf>
    <xf numFmtId="164" fontId="0" fillId="0" borderId="0" xfId="0" applyNumberFormat="1" applyAlignment="1">
      <alignment horizontal="center" vertical="top"/>
    </xf>
    <xf numFmtId="164" fontId="8" fillId="0" borderId="0" xfId="2" applyNumberFormat="1" applyFont="1" applyBorder="1" applyAlignment="1">
      <alignment vertical="top"/>
    </xf>
    <xf numFmtId="2" fontId="8" fillId="0" borderId="0" xfId="0" applyNumberFormat="1" applyFont="1" applyAlignment="1">
      <alignment vertical="top" wrapText="1"/>
    </xf>
    <xf numFmtId="164" fontId="8" fillId="0" borderId="0" xfId="0" applyNumberFormat="1" applyFont="1" applyAlignment="1">
      <alignment vertical="top"/>
    </xf>
    <xf numFmtId="2" fontId="0" fillId="0" borderId="0" xfId="0" applyNumberFormat="1" applyAlignment="1">
      <alignment horizontal="left" vertical="top"/>
    </xf>
    <xf numFmtId="2" fontId="9" fillId="0" borderId="0" xfId="0" applyNumberFormat="1" applyFont="1" applyAlignment="1">
      <alignment vertical="top"/>
    </xf>
    <xf numFmtId="16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horizontal="center" vertical="top" wrapText="1"/>
    </xf>
    <xf numFmtId="16" fontId="14" fillId="2" borderId="12" xfId="0" applyNumberFormat="1" applyFont="1" applyFill="1" applyBorder="1"/>
    <xf numFmtId="2" fontId="14" fillId="2" borderId="13" xfId="0" applyNumberFormat="1" applyFont="1" applyFill="1" applyBorder="1"/>
    <xf numFmtId="1" fontId="14" fillId="2" borderId="20" xfId="0" applyNumberFormat="1" applyFont="1" applyFill="1" applyBorder="1" applyAlignment="1">
      <alignment horizontal="center"/>
    </xf>
    <xf numFmtId="1" fontId="14" fillId="2" borderId="13" xfId="0" applyNumberFormat="1" applyFont="1" applyFill="1" applyBorder="1"/>
    <xf numFmtId="0" fontId="16" fillId="0" borderId="0" xfId="0" applyFont="1"/>
    <xf numFmtId="16" fontId="17" fillId="3" borderId="5" xfId="0" applyNumberFormat="1" applyFont="1" applyFill="1" applyBorder="1" applyAlignment="1">
      <alignment horizontal="center" vertical="center" wrapText="1"/>
    </xf>
    <xf numFmtId="2" fontId="17" fillId="3" borderId="6" xfId="0" applyNumberFormat="1" applyFont="1" applyFill="1" applyBorder="1" applyAlignment="1">
      <alignment horizontal="center" vertical="center" wrapText="1"/>
    </xf>
    <xf numFmtId="1" fontId="17" fillId="3" borderId="16" xfId="0" applyNumberFormat="1" applyFont="1" applyFill="1" applyBorder="1" applyAlignment="1">
      <alignment horizontal="center" vertical="center" wrapText="1"/>
    </xf>
    <xf numFmtId="1" fontId="17" fillId="3" borderId="15" xfId="0" applyNumberFormat="1" applyFont="1" applyFill="1" applyBorder="1" applyAlignment="1">
      <alignment horizontal="center" vertical="center" wrapText="1"/>
    </xf>
    <xf numFmtId="2" fontId="17" fillId="3" borderId="8" xfId="0" applyNumberFormat="1" applyFont="1" applyFill="1" applyBorder="1" applyAlignment="1">
      <alignment horizontal="center" vertical="center" wrapText="1"/>
    </xf>
    <xf numFmtId="2" fontId="17" fillId="3" borderId="16" xfId="0" applyNumberFormat="1" applyFont="1" applyFill="1" applyBorder="1" applyAlignment="1">
      <alignment horizontal="center" vertical="center" wrapText="1"/>
    </xf>
    <xf numFmtId="2" fontId="17" fillId="3" borderId="9" xfId="0" applyNumberFormat="1" applyFont="1" applyFill="1" applyBorder="1" applyAlignment="1">
      <alignment horizontal="center" vertical="center" wrapText="1"/>
    </xf>
    <xf numFmtId="2" fontId="17" fillId="3" borderId="12" xfId="0" applyNumberFormat="1" applyFont="1" applyFill="1" applyBorder="1" applyAlignment="1">
      <alignment vertical="center" wrapText="1"/>
    </xf>
    <xf numFmtId="2" fontId="17" fillId="3" borderId="20" xfId="0" applyNumberFormat="1" applyFont="1" applyFill="1" applyBorder="1" applyAlignment="1">
      <alignment vertical="center" wrapText="1"/>
    </xf>
    <xf numFmtId="2" fontId="17" fillId="3" borderId="21" xfId="0" applyNumberFormat="1" applyFont="1" applyFill="1" applyBorder="1" applyAlignment="1">
      <alignment vertical="center" wrapText="1"/>
    </xf>
    <xf numFmtId="2" fontId="17" fillId="3" borderId="32" xfId="0" applyNumberFormat="1" applyFont="1" applyFill="1" applyBorder="1" applyAlignment="1">
      <alignment horizontal="center" vertical="center" wrapText="1"/>
    </xf>
    <xf numFmtId="2" fontId="17" fillId="3" borderId="14" xfId="0" applyNumberFormat="1" applyFont="1" applyFill="1" applyBorder="1" applyAlignment="1">
      <alignment horizontal="center" vertical="center" wrapText="1"/>
    </xf>
    <xf numFmtId="2" fontId="17" fillId="3" borderId="62" xfId="0" applyNumberFormat="1" applyFont="1" applyFill="1" applyBorder="1" applyAlignment="1">
      <alignment vertical="center" wrapText="1"/>
    </xf>
    <xf numFmtId="0" fontId="16" fillId="7" borderId="0" xfId="0" applyFont="1" applyFill="1" applyAlignment="1">
      <alignment wrapText="1"/>
    </xf>
    <xf numFmtId="2" fontId="17" fillId="3" borderId="23" xfId="0" applyNumberFormat="1" applyFont="1" applyFill="1" applyBorder="1" applyAlignment="1">
      <alignment horizontal="center" vertical="center" wrapText="1"/>
    </xf>
    <xf numFmtId="2" fontId="17" fillId="3" borderId="20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0" xfId="0" applyFont="1"/>
    <xf numFmtId="49" fontId="22" fillId="8" borderId="66" xfId="1" applyNumberFormat="1" applyFont="1" applyFill="1" applyBorder="1" applyProtection="1">
      <protection locked="0"/>
    </xf>
    <xf numFmtId="49" fontId="22" fillId="8" borderId="67" xfId="1" applyNumberFormat="1" applyFont="1" applyFill="1" applyBorder="1" applyAlignment="1" applyProtection="1">
      <alignment horizontal="right"/>
      <protection locked="0"/>
    </xf>
    <xf numFmtId="49" fontId="22" fillId="8" borderId="69" xfId="1" applyNumberFormat="1" applyFont="1" applyFill="1" applyBorder="1" applyAlignment="1" applyProtection="1">
      <alignment horizontal="right"/>
      <protection locked="0"/>
    </xf>
    <xf numFmtId="166" fontId="23" fillId="0" borderId="66" xfId="1" applyNumberFormat="1" applyFont="1" applyBorder="1" applyProtection="1">
      <protection locked="0"/>
    </xf>
    <xf numFmtId="168" fontId="24" fillId="0" borderId="67" xfId="3" applyNumberFormat="1" applyFont="1" applyFill="1" applyBorder="1" applyAlignment="1" applyProtection="1">
      <alignment horizontal="right"/>
      <protection locked="0"/>
    </xf>
    <xf numFmtId="168" fontId="21" fillId="0" borderId="69" xfId="3" applyNumberFormat="1" applyFont="1" applyFill="1" applyBorder="1" applyAlignment="1" applyProtection="1">
      <alignment horizontal="right"/>
      <protection locked="0"/>
    </xf>
    <xf numFmtId="168" fontId="24" fillId="4" borderId="69" xfId="3" applyNumberFormat="1" applyFont="1" applyFill="1" applyBorder="1" applyAlignment="1" applyProtection="1">
      <alignment horizontal="right"/>
    </xf>
    <xf numFmtId="166" fontId="23" fillId="0" borderId="70" xfId="1" applyNumberFormat="1" applyFont="1" applyBorder="1" applyProtection="1">
      <protection locked="0"/>
    </xf>
    <xf numFmtId="166" fontId="25" fillId="0" borderId="66" xfId="1" applyNumberFormat="1" applyFont="1" applyBorder="1" applyProtection="1">
      <protection locked="0"/>
    </xf>
    <xf numFmtId="168" fontId="25" fillId="0" borderId="67" xfId="1" applyNumberFormat="1" applyFont="1" applyBorder="1"/>
    <xf numFmtId="168" fontId="21" fillId="0" borderId="68" xfId="3" applyNumberFormat="1" applyFont="1" applyFill="1" applyBorder="1" applyAlignment="1" applyProtection="1">
      <alignment horizontal="right"/>
      <protection locked="0"/>
    </xf>
    <xf numFmtId="168" fontId="24" fillId="0" borderId="69" xfId="3" applyNumberFormat="1" applyFont="1" applyFill="1" applyBorder="1" applyAlignment="1" applyProtection="1">
      <alignment horizontal="right"/>
      <protection locked="0"/>
    </xf>
    <xf numFmtId="168" fontId="26" fillId="0" borderId="67" xfId="3" applyNumberFormat="1" applyFont="1" applyFill="1" applyBorder="1" applyAlignment="1" applyProtection="1">
      <alignment horizontal="right"/>
      <protection locked="0"/>
    </xf>
    <xf numFmtId="168" fontId="22" fillId="0" borderId="19" xfId="1" applyNumberFormat="1" applyFont="1" applyBorder="1" applyAlignment="1" applyProtection="1">
      <alignment horizontal="left"/>
      <protection locked="0"/>
    </xf>
    <xf numFmtId="166" fontId="27" fillId="8" borderId="66" xfId="1" applyNumberFormat="1" applyFont="1" applyFill="1" applyBorder="1" applyProtection="1">
      <protection locked="0"/>
    </xf>
    <xf numFmtId="168" fontId="21" fillId="8" borderId="69" xfId="3" applyNumberFormat="1" applyFont="1" applyFill="1" applyBorder="1" applyAlignment="1" applyProtection="1">
      <alignment horizontal="right"/>
    </xf>
    <xf numFmtId="168" fontId="24" fillId="8" borderId="69" xfId="3" applyNumberFormat="1" applyFont="1" applyFill="1" applyBorder="1" applyAlignment="1" applyProtection="1">
      <alignment horizontal="right"/>
      <protection locked="0"/>
    </xf>
    <xf numFmtId="0" fontId="0" fillId="0" borderId="72" xfId="0" applyBorder="1" applyAlignment="1">
      <alignment horizontal="left" vertical="top" wrapText="1"/>
    </xf>
    <xf numFmtId="164" fontId="28" fillId="10" borderId="71" xfId="2" applyNumberFormat="1" applyFont="1" applyFill="1" applyBorder="1" applyAlignment="1">
      <alignment horizontal="right" vertical="top"/>
    </xf>
    <xf numFmtId="8" fontId="21" fillId="4" borderId="69" xfId="3" applyNumberFormat="1" applyFont="1" applyFill="1" applyBorder="1" applyAlignment="1" applyProtection="1">
      <alignment horizontal="right"/>
    </xf>
    <xf numFmtId="8" fontId="0" fillId="0" borderId="0" xfId="0" applyNumberFormat="1"/>
    <xf numFmtId="0" fontId="28" fillId="0" borderId="72" xfId="0" applyFont="1" applyBorder="1" applyAlignment="1">
      <alignment horizontal="left" vertical="top" wrapText="1"/>
    </xf>
    <xf numFmtId="164" fontId="28" fillId="10" borderId="71" xfId="2" applyNumberFormat="1" applyFont="1" applyFill="1" applyBorder="1" applyAlignment="1">
      <alignment horizontal="right"/>
    </xf>
    <xf numFmtId="0" fontId="28" fillId="0" borderId="0" xfId="0" applyFont="1" applyAlignment="1">
      <alignment horizontal="left" vertical="top" wrapText="1"/>
    </xf>
    <xf numFmtId="168" fontId="0" fillId="0" borderId="73" xfId="0" applyNumberFormat="1" applyBorder="1"/>
    <xf numFmtId="168" fontId="0" fillId="0" borderId="0" xfId="0" applyNumberFormat="1"/>
    <xf numFmtId="0" fontId="28" fillId="0" borderId="74" xfId="0" applyFont="1" applyBorder="1" applyAlignment="1">
      <alignment horizontal="left" vertical="top" wrapText="1"/>
    </xf>
    <xf numFmtId="164" fontId="0" fillId="0" borderId="71" xfId="0" applyNumberFormat="1" applyBorder="1"/>
    <xf numFmtId="168" fontId="3" fillId="0" borderId="71" xfId="0" applyNumberFormat="1" applyFont="1" applyBorder="1"/>
    <xf numFmtId="8" fontId="0" fillId="0" borderId="13" xfId="0" applyNumberFormat="1" applyBorder="1"/>
    <xf numFmtId="168" fontId="3" fillId="0" borderId="0" xfId="0" applyNumberFormat="1" applyFont="1"/>
    <xf numFmtId="168" fontId="29" fillId="0" borderId="0" xfId="0" applyNumberFormat="1" applyFont="1"/>
    <xf numFmtId="168" fontId="28" fillId="0" borderId="0" xfId="0" applyNumberFormat="1" applyFont="1"/>
    <xf numFmtId="169" fontId="22" fillId="8" borderId="68" xfId="1" applyNumberFormat="1" applyFont="1" applyFill="1" applyBorder="1" applyAlignment="1" applyProtection="1">
      <alignment horizontal="right"/>
      <protection locked="0"/>
    </xf>
    <xf numFmtId="169" fontId="22" fillId="8" borderId="69" xfId="1" applyNumberFormat="1" applyFont="1" applyFill="1" applyBorder="1" applyAlignment="1" applyProtection="1">
      <alignment horizontal="right"/>
      <protection locked="0"/>
    </xf>
    <xf numFmtId="2" fontId="17" fillId="3" borderId="75" xfId="0" applyNumberFormat="1" applyFont="1" applyFill="1" applyBorder="1" applyAlignment="1">
      <alignment vertical="center" wrapText="1"/>
    </xf>
    <xf numFmtId="170" fontId="21" fillId="9" borderId="68" xfId="3" applyNumberFormat="1" applyFont="1" applyFill="1" applyBorder="1" applyAlignment="1" applyProtection="1">
      <alignment horizontal="right"/>
    </xf>
    <xf numFmtId="170" fontId="21" fillId="11" borderId="68" xfId="3" applyNumberFormat="1" applyFont="1" applyFill="1" applyBorder="1" applyAlignment="1" applyProtection="1">
      <alignment horizontal="right"/>
    </xf>
    <xf numFmtId="170" fontId="21" fillId="11" borderId="69" xfId="1" applyNumberFormat="1" applyFont="1" applyFill="1" applyBorder="1"/>
    <xf numFmtId="170" fontId="0" fillId="11" borderId="69" xfId="0" applyNumberFormat="1" applyFill="1" applyBorder="1"/>
    <xf numFmtId="170" fontId="0" fillId="11" borderId="44" xfId="0" applyNumberFormat="1" applyFill="1" applyBorder="1"/>
    <xf numFmtId="168" fontId="24" fillId="8" borderId="17" xfId="3" applyNumberFormat="1" applyFont="1" applyFill="1" applyBorder="1" applyAlignment="1" applyProtection="1">
      <alignment horizontal="right"/>
      <protection locked="0"/>
    </xf>
    <xf numFmtId="8" fontId="21" fillId="4" borderId="0" xfId="3" applyNumberFormat="1" applyFont="1" applyFill="1" applyBorder="1" applyAlignment="1" applyProtection="1">
      <alignment horizontal="right"/>
    </xf>
    <xf numFmtId="2" fontId="0" fillId="4" borderId="0" xfId="0" applyNumberFormat="1" applyFill="1" applyAlignment="1">
      <alignment vertical="center"/>
    </xf>
    <xf numFmtId="16" fontId="30" fillId="0" borderId="1" xfId="0" applyNumberFormat="1" applyFont="1" applyBorder="1" applyAlignment="1">
      <alignment horizontal="right"/>
    </xf>
    <xf numFmtId="2" fontId="30" fillId="0" borderId="0" xfId="0" applyNumberFormat="1" applyFont="1"/>
    <xf numFmtId="1" fontId="30" fillId="0" borderId="50" xfId="0" applyNumberFormat="1" applyFont="1" applyBorder="1" applyAlignment="1">
      <alignment horizontal="center"/>
    </xf>
    <xf numFmtId="1" fontId="30" fillId="0" borderId="49" xfId="0" applyNumberFormat="1" applyFont="1" applyBorder="1" applyAlignment="1">
      <alignment horizontal="center"/>
    </xf>
    <xf numFmtId="164" fontId="0" fillId="0" borderId="0" xfId="2" applyNumberFormat="1" applyFont="1" applyBorder="1" applyAlignment="1">
      <alignment vertical="top"/>
    </xf>
    <xf numFmtId="2" fontId="30" fillId="4" borderId="24" xfId="0" applyNumberFormat="1" applyFont="1" applyFill="1" applyBorder="1"/>
    <xf numFmtId="2" fontId="30" fillId="4" borderId="28" xfId="0" applyNumberFormat="1" applyFont="1" applyFill="1" applyBorder="1"/>
    <xf numFmtId="2" fontId="30" fillId="4" borderId="25" xfId="0" applyNumberFormat="1" applyFont="1" applyFill="1" applyBorder="1"/>
    <xf numFmtId="2" fontId="30" fillId="4" borderId="26" xfId="0" applyNumberFormat="1" applyFont="1" applyFill="1" applyBorder="1"/>
    <xf numFmtId="2" fontId="30" fillId="4" borderId="27" xfId="0" applyNumberFormat="1" applyFont="1" applyFill="1" applyBorder="1"/>
    <xf numFmtId="2" fontId="30" fillId="4" borderId="33" xfId="0" applyNumberFormat="1" applyFont="1" applyFill="1" applyBorder="1"/>
    <xf numFmtId="2" fontId="31" fillId="0" borderId="64" xfId="0" applyNumberFormat="1" applyFont="1" applyBorder="1"/>
    <xf numFmtId="165" fontId="31" fillId="0" borderId="2" xfId="0" applyNumberFormat="1" applyFont="1" applyBorder="1" applyAlignment="1">
      <alignment horizontal="right"/>
    </xf>
    <xf numFmtId="2" fontId="31" fillId="0" borderId="3" xfId="0" applyNumberFormat="1" applyFont="1" applyBorder="1"/>
    <xf numFmtId="1" fontId="31" fillId="0" borderId="18" xfId="0" applyNumberFormat="1" applyFont="1" applyBorder="1" applyAlignment="1">
      <alignment horizontal="center"/>
    </xf>
    <xf numFmtId="1" fontId="32" fillId="0" borderId="3" xfId="0" quotePrefix="1" applyNumberFormat="1" applyFont="1" applyBorder="1" applyAlignment="1">
      <alignment horizontal="center"/>
    </xf>
    <xf numFmtId="2" fontId="31" fillId="0" borderId="10" xfId="0" applyNumberFormat="1" applyFont="1" applyBorder="1"/>
    <xf numFmtId="2" fontId="31" fillId="0" borderId="18" xfId="0" applyNumberFormat="1" applyFont="1" applyBorder="1"/>
    <xf numFmtId="2" fontId="31" fillId="0" borderId="11" xfId="0" applyNumberFormat="1" applyFont="1" applyBorder="1"/>
    <xf numFmtId="2" fontId="31" fillId="0" borderId="22" xfId="0" applyNumberFormat="1" applyFont="1" applyBorder="1"/>
    <xf numFmtId="2" fontId="31" fillId="4" borderId="10" xfId="0" applyNumberFormat="1" applyFont="1" applyFill="1" applyBorder="1"/>
    <xf numFmtId="2" fontId="31" fillId="4" borderId="18" xfId="0" applyNumberFormat="1" applyFont="1" applyFill="1" applyBorder="1"/>
    <xf numFmtId="2" fontId="31" fillId="0" borderId="34" xfId="0" applyNumberFormat="1" applyFont="1" applyBorder="1"/>
    <xf numFmtId="2" fontId="31" fillId="0" borderId="3" xfId="0" applyNumberFormat="1" applyFont="1" applyBorder="1" applyAlignment="1">
      <alignment wrapText="1"/>
    </xf>
    <xf numFmtId="1" fontId="31" fillId="0" borderId="3" xfId="0" applyNumberFormat="1" applyFont="1" applyBorder="1" applyAlignment="1">
      <alignment horizontal="center"/>
    </xf>
    <xf numFmtId="2" fontId="31" fillId="0" borderId="36" xfId="0" applyNumberFormat="1" applyFont="1" applyBorder="1"/>
    <xf numFmtId="2" fontId="31" fillId="0" borderId="38" xfId="0" applyNumberFormat="1" applyFont="1" applyBorder="1"/>
    <xf numFmtId="2" fontId="31" fillId="0" borderId="35" xfId="0" applyNumberFormat="1" applyFont="1" applyBorder="1"/>
    <xf numFmtId="2" fontId="31" fillId="0" borderId="39" xfId="0" applyNumberFormat="1" applyFont="1" applyBorder="1"/>
    <xf numFmtId="2" fontId="31" fillId="0" borderId="37" xfId="0" applyNumberFormat="1" applyFont="1" applyBorder="1"/>
    <xf numFmtId="2" fontId="31" fillId="0" borderId="76" xfId="0" applyNumberFormat="1" applyFont="1" applyBorder="1"/>
    <xf numFmtId="2" fontId="31" fillId="0" borderId="4" xfId="0" applyNumberFormat="1" applyFont="1" applyBorder="1"/>
    <xf numFmtId="1" fontId="31" fillId="0" borderId="19" xfId="0" applyNumberFormat="1" applyFont="1" applyBorder="1" applyAlignment="1">
      <alignment horizontal="center"/>
    </xf>
    <xf numFmtId="1" fontId="31" fillId="0" borderId="4" xfId="0" applyNumberFormat="1" applyFont="1" applyBorder="1" applyAlignment="1">
      <alignment horizontal="center"/>
    </xf>
    <xf numFmtId="2" fontId="31" fillId="0" borderId="63" xfId="0" applyNumberFormat="1" applyFont="1" applyBorder="1"/>
    <xf numFmtId="2" fontId="31" fillId="0" borderId="79" xfId="0" applyNumberFormat="1" applyFont="1" applyBorder="1"/>
    <xf numFmtId="2" fontId="31" fillId="0" borderId="80" xfId="0" applyNumberFormat="1" applyFont="1" applyBorder="1"/>
    <xf numFmtId="2" fontId="31" fillId="0" borderId="81" xfId="0" applyNumberFormat="1" applyFont="1" applyBorder="1"/>
    <xf numFmtId="2" fontId="30" fillId="4" borderId="55" xfId="0" applyNumberFormat="1" applyFont="1" applyFill="1" applyBorder="1" applyAlignment="1">
      <alignment vertical="center"/>
    </xf>
    <xf numFmtId="1" fontId="31" fillId="0" borderId="51" xfId="0" applyNumberFormat="1" applyFont="1" applyBorder="1" applyAlignment="1">
      <alignment horizontal="center"/>
    </xf>
    <xf numFmtId="1" fontId="31" fillId="0" borderId="52" xfId="0" applyNumberFormat="1" applyFont="1" applyBorder="1" applyAlignment="1">
      <alignment horizontal="center"/>
    </xf>
    <xf numFmtId="164" fontId="3" fillId="0" borderId="42" xfId="2" applyNumberFormat="1" applyFont="1" applyBorder="1" applyAlignment="1">
      <alignment vertical="top"/>
    </xf>
    <xf numFmtId="164" fontId="3" fillId="0" borderId="44" xfId="2" applyNumberFormat="1" applyFont="1" applyBorder="1" applyAlignment="1">
      <alignment vertical="top"/>
    </xf>
    <xf numFmtId="164" fontId="3" fillId="0" borderId="77" xfId="2" applyNumberFormat="1" applyFont="1" applyBorder="1" applyAlignment="1">
      <alignment vertical="top"/>
    </xf>
    <xf numFmtId="164" fontId="3" fillId="0" borderId="40" xfId="2" applyNumberFormat="1" applyFont="1" applyBorder="1" applyAlignment="1">
      <alignment vertical="top"/>
    </xf>
    <xf numFmtId="164" fontId="3" fillId="0" borderId="41" xfId="2" applyNumberFormat="1" applyFont="1" applyBorder="1" applyAlignment="1">
      <alignment vertical="top"/>
    </xf>
    <xf numFmtId="164" fontId="3" fillId="0" borderId="78" xfId="2" applyNumberFormat="1" applyFont="1" applyBorder="1" applyAlignment="1">
      <alignment vertical="top"/>
    </xf>
    <xf numFmtId="164" fontId="3" fillId="0" borderId="46" xfId="2" applyNumberFormat="1" applyFont="1" applyBorder="1" applyAlignment="1">
      <alignment vertical="top"/>
    </xf>
    <xf numFmtId="164" fontId="3" fillId="0" borderId="61" xfId="2" applyNumberFormat="1" applyFont="1" applyBorder="1" applyAlignment="1">
      <alignment vertical="top"/>
    </xf>
    <xf numFmtId="164" fontId="3" fillId="0" borderId="65" xfId="2" applyNumberFormat="1" applyFont="1" applyBorder="1" applyAlignment="1">
      <alignment vertical="top"/>
    </xf>
    <xf numFmtId="2" fontId="30" fillId="4" borderId="56" xfId="0" applyNumberFormat="1" applyFont="1" applyFill="1" applyBorder="1" applyAlignment="1">
      <alignment vertical="center"/>
    </xf>
    <xf numFmtId="1" fontId="31" fillId="0" borderId="53" xfId="0" applyNumberFormat="1" applyFont="1" applyBorder="1" applyAlignment="1">
      <alignment horizontal="center"/>
    </xf>
    <xf numFmtId="1" fontId="31" fillId="0" borderId="54" xfId="0" applyNumberFormat="1" applyFont="1" applyBorder="1" applyAlignment="1">
      <alignment horizontal="center"/>
    </xf>
    <xf numFmtId="164" fontId="3" fillId="0" borderId="7" xfId="2" applyNumberFormat="1" applyFont="1" applyBorder="1" applyAlignment="1">
      <alignment vertical="top"/>
    </xf>
    <xf numFmtId="164" fontId="3" fillId="0" borderId="17" xfId="2" applyNumberFormat="1" applyFont="1" applyBorder="1" applyAlignment="1">
      <alignment vertical="top"/>
    </xf>
    <xf numFmtId="164" fontId="3" fillId="0" borderId="39" xfId="2" applyNumberFormat="1" applyFont="1" applyBorder="1" applyAlignment="1">
      <alignment vertical="top"/>
    </xf>
    <xf numFmtId="2" fontId="30" fillId="4" borderId="0" xfId="0" applyNumberFormat="1" applyFont="1" applyFill="1" applyAlignment="1">
      <alignment vertical="center"/>
    </xf>
    <xf numFmtId="2" fontId="30" fillId="4" borderId="41" xfId="0" applyNumberFormat="1" applyFont="1" applyFill="1" applyBorder="1" applyAlignment="1">
      <alignment vertical="center"/>
    </xf>
    <xf numFmtId="1" fontId="30" fillId="4" borderId="45" xfId="0" applyNumberFormat="1" applyFont="1" applyFill="1" applyBorder="1" applyAlignment="1">
      <alignment horizontal="center" vertical="center"/>
    </xf>
    <xf numFmtId="1" fontId="31" fillId="0" borderId="48" xfId="0" applyNumberFormat="1" applyFont="1" applyBorder="1" applyAlignment="1">
      <alignment horizontal="center"/>
    </xf>
    <xf numFmtId="164" fontId="3" fillId="0" borderId="43" xfId="2" applyNumberFormat="1" applyFont="1" applyBorder="1" applyAlignment="1">
      <alignment vertical="top"/>
    </xf>
    <xf numFmtId="164" fontId="3" fillId="0" borderId="45" xfId="2" applyNumberFormat="1" applyFont="1" applyBorder="1" applyAlignment="1">
      <alignment vertical="top"/>
    </xf>
    <xf numFmtId="164" fontId="3" fillId="0" borderId="47" xfId="2" applyNumberFormat="1" applyFont="1" applyBorder="1" applyAlignment="1">
      <alignment vertical="top"/>
    </xf>
    <xf numFmtId="2" fontId="34" fillId="4" borderId="0" xfId="0" applyNumberFormat="1" applyFont="1" applyFill="1"/>
    <xf numFmtId="164" fontId="34" fillId="4" borderId="0" xfId="0" applyNumberFormat="1" applyFont="1" applyFill="1"/>
    <xf numFmtId="2" fontId="30" fillId="4" borderId="0" xfId="0" applyNumberFormat="1" applyFont="1" applyFill="1"/>
    <xf numFmtId="2" fontId="30" fillId="4" borderId="0" xfId="1" applyNumberFormat="1" applyFont="1" applyFill="1" applyAlignment="1">
      <alignment horizontal="center" vertical="top"/>
    </xf>
    <xf numFmtId="49" fontId="35" fillId="4" borderId="0" xfId="0" applyNumberFormat="1" applyFont="1" applyFill="1" applyAlignment="1">
      <alignment horizontal="center" vertical="top"/>
    </xf>
    <xf numFmtId="171" fontId="31" fillId="0" borderId="38" xfId="0" applyNumberFormat="1" applyFont="1" applyBorder="1"/>
    <xf numFmtId="49" fontId="22" fillId="12" borderId="17" xfId="1" applyNumberFormat="1" applyFont="1" applyFill="1" applyBorder="1" applyAlignment="1" applyProtection="1">
      <alignment horizontal="right"/>
      <protection locked="0"/>
    </xf>
    <xf numFmtId="8" fontId="0" fillId="12" borderId="0" xfId="0" applyNumberFormat="1" applyFill="1"/>
    <xf numFmtId="0" fontId="0" fillId="12" borderId="0" xfId="0" applyFill="1"/>
    <xf numFmtId="164" fontId="0" fillId="10" borderId="0" xfId="0" applyNumberFormat="1" applyFill="1" applyAlignment="1">
      <alignment horizontal="center" vertical="top"/>
    </xf>
    <xf numFmtId="168" fontId="3" fillId="10" borderId="0" xfId="0" applyNumberFormat="1" applyFont="1" applyFill="1"/>
    <xf numFmtId="170" fontId="36" fillId="11" borderId="68" xfId="3" applyNumberFormat="1" applyFont="1" applyFill="1" applyBorder="1" applyAlignment="1" applyProtection="1">
      <alignment horizontal="right"/>
    </xf>
    <xf numFmtId="0" fontId="0" fillId="0" borderId="15" xfId="0" applyBorder="1"/>
    <xf numFmtId="0" fontId="38" fillId="13" borderId="0" xfId="0" applyFont="1" applyFill="1" applyAlignment="1">
      <alignment horizontal="left" vertical="top" wrapText="1"/>
    </xf>
    <xf numFmtId="0" fontId="0" fillId="13" borderId="0" xfId="0" applyFill="1"/>
    <xf numFmtId="0" fontId="38" fillId="9" borderId="0" xfId="0" applyFont="1" applyFill="1" applyAlignment="1">
      <alignment horizontal="left" vertical="top" wrapText="1"/>
    </xf>
    <xf numFmtId="0" fontId="0" fillId="9" borderId="0" xfId="0" applyFill="1"/>
    <xf numFmtId="0" fontId="37" fillId="9" borderId="15" xfId="0" applyFont="1" applyFill="1" applyBorder="1" applyAlignment="1">
      <alignment horizontal="center" vertical="top" wrapText="1"/>
    </xf>
    <xf numFmtId="0" fontId="28" fillId="0" borderId="0" xfId="0" applyFont="1" applyAlignment="1">
      <alignment horizontal="left" vertical="top"/>
    </xf>
    <xf numFmtId="0" fontId="18" fillId="5" borderId="60" xfId="0" applyFont="1" applyFill="1" applyBorder="1" applyAlignment="1">
      <alignment horizontal="center"/>
    </xf>
    <xf numFmtId="0" fontId="18" fillId="5" borderId="0" xfId="0" applyFont="1" applyFill="1" applyAlignment="1">
      <alignment horizontal="center"/>
    </xf>
    <xf numFmtId="2" fontId="15" fillId="5" borderId="29" xfId="0" applyNumberFormat="1" applyFont="1" applyFill="1" applyBorder="1" applyAlignment="1">
      <alignment horizontal="center"/>
    </xf>
    <xf numFmtId="2" fontId="15" fillId="5" borderId="30" xfId="0" applyNumberFormat="1" applyFont="1" applyFill="1" applyBorder="1" applyAlignment="1">
      <alignment horizontal="center"/>
    </xf>
    <xf numFmtId="2" fontId="15" fillId="5" borderId="31" xfId="0" applyNumberFormat="1" applyFont="1" applyFill="1" applyBorder="1" applyAlignment="1">
      <alignment horizontal="center"/>
    </xf>
    <xf numFmtId="16" fontId="33" fillId="4" borderId="57" xfId="0" quotePrefix="1" applyNumberFormat="1" applyFont="1" applyFill="1" applyBorder="1" applyAlignment="1">
      <alignment horizontal="center" vertical="center"/>
    </xf>
    <xf numFmtId="16" fontId="33" fillId="4" borderId="58" xfId="0" quotePrefix="1" applyNumberFormat="1" applyFont="1" applyFill="1" applyBorder="1" applyAlignment="1">
      <alignment horizontal="center" vertical="center"/>
    </xf>
    <xf numFmtId="16" fontId="33" fillId="4" borderId="59" xfId="0" quotePrefix="1" applyNumberFormat="1" applyFont="1" applyFill="1" applyBorder="1" applyAlignment="1">
      <alignment horizontal="center" vertical="center"/>
    </xf>
    <xf numFmtId="2" fontId="15" fillId="6" borderId="29" xfId="0" applyNumberFormat="1" applyFont="1" applyFill="1" applyBorder="1" applyAlignment="1">
      <alignment horizontal="center"/>
    </xf>
    <xf numFmtId="2" fontId="15" fillId="6" borderId="30" xfId="0" applyNumberFormat="1" applyFont="1" applyFill="1" applyBorder="1" applyAlignment="1">
      <alignment horizontal="center"/>
    </xf>
    <xf numFmtId="2" fontId="15" fillId="6" borderId="31" xfId="0" applyNumberFormat="1" applyFont="1" applyFill="1" applyBorder="1" applyAlignment="1">
      <alignment horizontal="center"/>
    </xf>
    <xf numFmtId="168" fontId="24" fillId="0" borderId="66" xfId="1" applyNumberFormat="1" applyFont="1" applyBorder="1"/>
    <xf numFmtId="168" fontId="2" fillId="0" borderId="68" xfId="1" applyNumberFormat="1" applyBorder="1"/>
  </cellXfs>
  <cellStyles count="6">
    <cellStyle name="Currency" xfId="2" builtinId="4"/>
    <cellStyle name="Currency 2" xfId="4"/>
    <cellStyle name="Currency 3" xfId="3"/>
    <cellStyle name="Normal" xfId="0" builtinId="0"/>
    <cellStyle name="Normal 2" xfId="1"/>
    <cellStyle name="Normal 2 2" xfId="5"/>
  </cellStyles>
  <dxfs count="1">
    <dxf>
      <font>
        <color theme="0"/>
      </font>
      <fill>
        <patternFill>
          <bgColor rgb="FFC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P83"/>
  <sheetViews>
    <sheetView tabSelected="1" workbookViewId="0">
      <pane xSplit="2" ySplit="2" topLeftCell="C54" activePane="bottomRight" state="frozen"/>
      <selection pane="topRight" activeCell="C1" sqref="C1"/>
      <selection pane="bottomLeft" activeCell="A3" sqref="A3"/>
      <selection pane="bottomRight" activeCell="A60" sqref="A60:XFD60"/>
    </sheetView>
  </sheetViews>
  <sheetFormatPr defaultRowHeight="15" x14ac:dyDescent="0.25"/>
  <cols>
    <col min="1" max="1" width="11.85546875" style="5" customWidth="1"/>
    <col min="2" max="2" width="29.7109375" style="2" customWidth="1"/>
    <col min="3" max="3" width="6.140625" style="7" customWidth="1"/>
    <col min="4" max="4" width="12.85546875" style="1" customWidth="1"/>
    <col min="5" max="5" width="13.5703125" style="2" customWidth="1"/>
    <col min="6" max="7" width="12.42578125" style="2" customWidth="1"/>
    <col min="8" max="9" width="11.5703125" style="2" customWidth="1"/>
    <col min="10" max="10" width="11.140625" style="2" customWidth="1"/>
    <col min="11" max="11" width="9.5703125" style="2" bestFit="1" customWidth="1"/>
    <col min="12" max="12" width="11.140625" style="2" customWidth="1"/>
    <col min="13" max="13" width="10.7109375" style="2" customWidth="1"/>
    <col min="14" max="14" width="12.42578125" style="2" customWidth="1"/>
    <col min="15" max="15" width="14.7109375" style="2" customWidth="1"/>
    <col min="16" max="16" width="12.85546875" style="2" customWidth="1"/>
    <col min="17" max="17" width="10.42578125" style="2" customWidth="1"/>
    <col min="18" max="18" width="8.85546875" style="2" customWidth="1"/>
    <col min="19" max="19" width="11.5703125" style="2" customWidth="1"/>
    <col min="20" max="20" width="8.85546875" style="2" customWidth="1"/>
    <col min="21" max="21" width="9" style="2" customWidth="1"/>
    <col min="22" max="22" width="7.85546875" style="2" customWidth="1"/>
    <col min="23" max="23" width="11" style="2" customWidth="1"/>
    <col min="24" max="24" width="10" style="2" customWidth="1"/>
    <col min="25" max="25" width="8.7109375" style="2" customWidth="1"/>
    <col min="26" max="26" width="9" style="2" customWidth="1"/>
    <col min="27" max="27" width="9.140625" style="2" customWidth="1"/>
    <col min="28" max="28" width="8.7109375" style="2" customWidth="1"/>
    <col min="29" max="29" width="7.7109375" style="2" customWidth="1"/>
    <col min="30" max="30" width="9.5703125" style="2" customWidth="1"/>
    <col min="31" max="31" width="10.85546875" style="2" customWidth="1"/>
    <col min="32" max="32" width="11.28515625" style="2" customWidth="1"/>
    <col min="33" max="33" width="8" style="2" customWidth="1"/>
    <col min="34" max="34" width="9.7109375" style="2" customWidth="1"/>
    <col min="35" max="35" width="9" style="2" customWidth="1"/>
    <col min="36" max="37" width="9.28515625" style="2" customWidth="1"/>
    <col min="38" max="38" width="8.7109375" style="2" customWidth="1"/>
    <col min="39" max="39" width="9.5703125" style="2" customWidth="1"/>
    <col min="40" max="41" width="10.5703125" style="2" customWidth="1"/>
    <col min="42" max="42" width="9.140625" customWidth="1"/>
  </cols>
  <sheetData>
    <row r="1" spans="1:42" s="40" customFormat="1" ht="15.6" customHeight="1" thickTop="1" thickBot="1" x14ac:dyDescent="0.35">
      <c r="A1" s="36"/>
      <c r="B1" s="37"/>
      <c r="C1" s="38"/>
      <c r="D1" s="39"/>
      <c r="E1" s="195" t="s">
        <v>0</v>
      </c>
      <c r="F1" s="196"/>
      <c r="G1" s="197"/>
      <c r="H1" s="195" t="s">
        <v>0</v>
      </c>
      <c r="I1" s="196"/>
      <c r="J1" s="196"/>
      <c r="K1" s="196"/>
      <c r="L1" s="196"/>
      <c r="M1" s="197"/>
      <c r="N1" s="189" t="s">
        <v>1</v>
      </c>
      <c r="O1" s="190"/>
      <c r="P1" s="191"/>
      <c r="Q1" s="187" t="s">
        <v>1</v>
      </c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</row>
    <row r="2" spans="1:42" s="40" customFormat="1" ht="55.5" thickTop="1" thickBot="1" x14ac:dyDescent="0.35">
      <c r="A2" s="41" t="s">
        <v>5</v>
      </c>
      <c r="B2" s="42" t="s">
        <v>6</v>
      </c>
      <c r="C2" s="43" t="s">
        <v>7</v>
      </c>
      <c r="D2" s="44" t="s">
        <v>8</v>
      </c>
      <c r="E2" s="45" t="s">
        <v>9</v>
      </c>
      <c r="F2" s="46" t="s">
        <v>30</v>
      </c>
      <c r="G2" s="47" t="s">
        <v>10</v>
      </c>
      <c r="H2" s="48" t="s">
        <v>11</v>
      </c>
      <c r="I2" s="49" t="s">
        <v>12</v>
      </c>
      <c r="J2" s="49" t="s">
        <v>13</v>
      </c>
      <c r="K2" s="49" t="s">
        <v>14</v>
      </c>
      <c r="L2" s="49" t="s">
        <v>15</v>
      </c>
      <c r="M2" s="50" t="s">
        <v>4</v>
      </c>
      <c r="N2" s="45" t="s">
        <v>9</v>
      </c>
      <c r="O2" s="51" t="s">
        <v>30</v>
      </c>
      <c r="P2" s="52" t="s">
        <v>10</v>
      </c>
      <c r="Q2" s="53" t="s">
        <v>75</v>
      </c>
      <c r="R2" s="96" t="s">
        <v>45</v>
      </c>
      <c r="S2" s="96" t="s">
        <v>46</v>
      </c>
      <c r="T2" s="96" t="s">
        <v>47</v>
      </c>
      <c r="U2" s="49" t="s">
        <v>50</v>
      </c>
      <c r="V2" s="49" t="s">
        <v>51</v>
      </c>
      <c r="W2" s="49" t="s">
        <v>76</v>
      </c>
      <c r="X2" s="49" t="s">
        <v>52</v>
      </c>
      <c r="Y2" s="49" t="s">
        <v>68</v>
      </c>
      <c r="Z2" s="49" t="s">
        <v>69</v>
      </c>
      <c r="AA2" s="49" t="s">
        <v>100</v>
      </c>
      <c r="AB2" s="49" t="s">
        <v>93</v>
      </c>
      <c r="AC2" s="49" t="s">
        <v>71</v>
      </c>
      <c r="AD2" s="49" t="s">
        <v>70</v>
      </c>
      <c r="AE2" s="49" t="s">
        <v>53</v>
      </c>
      <c r="AF2" s="49" t="s">
        <v>73</v>
      </c>
      <c r="AG2" s="49" t="s">
        <v>54</v>
      </c>
      <c r="AH2" s="49" t="s">
        <v>55</v>
      </c>
      <c r="AI2" s="49" t="s">
        <v>77</v>
      </c>
      <c r="AJ2" s="49" t="s">
        <v>74</v>
      </c>
      <c r="AK2" s="49" t="s">
        <v>109</v>
      </c>
      <c r="AL2" s="49" t="s">
        <v>2</v>
      </c>
      <c r="AM2" s="56" t="s">
        <v>4</v>
      </c>
      <c r="AN2" s="49" t="s">
        <v>3</v>
      </c>
      <c r="AO2" s="55" t="s">
        <v>34</v>
      </c>
      <c r="AP2" s="54" t="s">
        <v>31</v>
      </c>
    </row>
    <row r="3" spans="1:42" ht="13.5" customHeight="1" x14ac:dyDescent="0.25">
      <c r="A3" s="105">
        <v>45017</v>
      </c>
      <c r="B3" s="106" t="s">
        <v>16</v>
      </c>
      <c r="C3" s="107"/>
      <c r="D3" s="108"/>
      <c r="E3" s="109">
        <v>245.47</v>
      </c>
      <c r="F3" s="109">
        <v>9102.0499999999956</v>
      </c>
      <c r="G3" s="109">
        <v>12771.809999999998</v>
      </c>
      <c r="H3" s="110"/>
      <c r="I3" s="111"/>
      <c r="J3" s="111"/>
      <c r="K3" s="111"/>
      <c r="L3" s="111"/>
      <c r="M3" s="112"/>
      <c r="N3" s="113"/>
      <c r="O3" s="111"/>
      <c r="P3" s="114"/>
      <c r="Q3" s="113"/>
      <c r="R3" s="115"/>
      <c r="S3" s="115"/>
      <c r="T3" s="115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5"/>
      <c r="AH3" s="115"/>
      <c r="AI3" s="115"/>
      <c r="AJ3" s="115"/>
      <c r="AK3" s="115"/>
      <c r="AL3" s="115"/>
      <c r="AM3" s="114"/>
      <c r="AN3" s="115"/>
      <c r="AO3" s="116"/>
      <c r="AP3" s="2">
        <f>IF(C3="tfr",0,SUM(SUM(N3:P3)-SUM(Q3:AO3)))</f>
        <v>0</v>
      </c>
    </row>
    <row r="4" spans="1:42" x14ac:dyDescent="0.25">
      <c r="A4" s="117">
        <v>45027</v>
      </c>
      <c r="B4" s="118" t="s">
        <v>17</v>
      </c>
      <c r="C4" s="119"/>
      <c r="D4" s="120"/>
      <c r="E4" s="121"/>
      <c r="F4" s="122">
        <v>5.76</v>
      </c>
      <c r="G4" s="123"/>
      <c r="H4" s="124">
        <v>5.76</v>
      </c>
      <c r="I4" s="122"/>
      <c r="J4" s="122"/>
      <c r="K4" s="122"/>
      <c r="L4" s="122"/>
      <c r="M4" s="118"/>
      <c r="N4" s="125"/>
      <c r="O4" s="126"/>
      <c r="P4" s="123"/>
      <c r="Q4" s="121"/>
      <c r="R4" s="127"/>
      <c r="S4" s="127"/>
      <c r="T4" s="127"/>
      <c r="U4" s="127"/>
      <c r="V4" s="127"/>
      <c r="W4" s="127"/>
      <c r="X4" s="127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3"/>
      <c r="AN4" s="122"/>
      <c r="AO4" s="116"/>
      <c r="AP4" s="2">
        <f t="shared" ref="AP4:AP66" si="0">IF(C4="tfr",0,SUM(SUM(N4:P4)-SUM(Q4:AO4)))</f>
        <v>0</v>
      </c>
    </row>
    <row r="5" spans="1:42" x14ac:dyDescent="0.25">
      <c r="A5" s="117">
        <v>45033</v>
      </c>
      <c r="B5" s="128" t="s">
        <v>79</v>
      </c>
      <c r="C5" s="119" t="s">
        <v>33</v>
      </c>
      <c r="D5" s="120"/>
      <c r="E5" s="121">
        <v>1000</v>
      </c>
      <c r="F5" s="122"/>
      <c r="G5" s="123"/>
      <c r="H5" s="124"/>
      <c r="I5" s="122"/>
      <c r="J5" s="122"/>
      <c r="K5" s="122"/>
      <c r="L5" s="122"/>
      <c r="M5" s="118"/>
      <c r="N5" s="125"/>
      <c r="O5" s="126">
        <v>1000</v>
      </c>
      <c r="P5" s="123"/>
      <c r="Q5" s="121"/>
      <c r="R5" s="127"/>
      <c r="S5" s="127"/>
      <c r="T5" s="127"/>
      <c r="U5" s="127"/>
      <c r="V5" s="127"/>
      <c r="W5" s="127"/>
      <c r="X5" s="127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3"/>
      <c r="AN5" s="122"/>
      <c r="AO5" s="116"/>
      <c r="AP5" s="2">
        <f t="shared" si="0"/>
        <v>0</v>
      </c>
    </row>
    <row r="6" spans="1:42" x14ac:dyDescent="0.25">
      <c r="A6" s="117">
        <v>45033</v>
      </c>
      <c r="B6" s="118" t="s">
        <v>83</v>
      </c>
      <c r="C6" s="119" t="s">
        <v>84</v>
      </c>
      <c r="D6" s="129"/>
      <c r="E6" s="130"/>
      <c r="F6" s="131"/>
      <c r="G6" s="123"/>
      <c r="H6" s="132"/>
      <c r="I6" s="122"/>
      <c r="J6" s="122"/>
      <c r="K6" s="122"/>
      <c r="L6" s="122"/>
      <c r="M6" s="122"/>
      <c r="N6" s="130">
        <v>263.77999999999997</v>
      </c>
      <c r="O6" s="131"/>
      <c r="P6" s="133"/>
      <c r="Q6" s="130">
        <v>242.18</v>
      </c>
      <c r="R6" s="134"/>
      <c r="S6" s="134"/>
      <c r="T6" s="134">
        <v>12.6</v>
      </c>
      <c r="U6" s="134">
        <v>9</v>
      </c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3"/>
      <c r="AN6" s="131"/>
      <c r="AO6" s="116"/>
      <c r="AP6" s="2">
        <f t="shared" ref="AP6:AP7" si="1">IF(C6="tfr",0,SUM(SUM(N6:P6)-SUM(Q6:AO6)))</f>
        <v>0</v>
      </c>
    </row>
    <row r="7" spans="1:42" x14ac:dyDescent="0.25">
      <c r="A7" s="117">
        <v>45037</v>
      </c>
      <c r="B7" s="135" t="s">
        <v>85</v>
      </c>
      <c r="C7" s="119" t="s">
        <v>84</v>
      </c>
      <c r="D7" s="129"/>
      <c r="E7" s="130"/>
      <c r="F7" s="131"/>
      <c r="G7" s="123"/>
      <c r="H7" s="132"/>
      <c r="I7" s="122"/>
      <c r="J7" s="122"/>
      <c r="K7" s="122"/>
      <c r="L7" s="122"/>
      <c r="M7" s="122"/>
      <c r="N7" s="130"/>
      <c r="O7" s="131"/>
      <c r="P7" s="133">
        <v>300</v>
      </c>
      <c r="Q7" s="130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3"/>
      <c r="AN7" s="131">
        <v>300</v>
      </c>
      <c r="AO7" s="116"/>
      <c r="AP7" s="2">
        <f t="shared" si="1"/>
        <v>0</v>
      </c>
    </row>
    <row r="8" spans="1:42" x14ac:dyDescent="0.25">
      <c r="A8" s="117">
        <v>45041</v>
      </c>
      <c r="B8" s="118" t="s">
        <v>12</v>
      </c>
      <c r="C8" s="119"/>
      <c r="D8" s="129"/>
      <c r="E8" s="121"/>
      <c r="F8" s="122">
        <v>5048</v>
      </c>
      <c r="G8" s="123"/>
      <c r="H8" s="124"/>
      <c r="I8" s="122">
        <v>5048</v>
      </c>
      <c r="J8" s="122"/>
      <c r="K8" s="122"/>
      <c r="L8" s="122"/>
      <c r="M8" s="118"/>
      <c r="N8" s="121"/>
      <c r="O8" s="122"/>
      <c r="P8" s="123"/>
      <c r="Q8" s="121"/>
      <c r="R8" s="127"/>
      <c r="S8" s="127"/>
      <c r="T8" s="127"/>
      <c r="U8" s="127"/>
      <c r="V8" s="127"/>
      <c r="W8" s="127"/>
      <c r="X8" s="127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3"/>
      <c r="AN8" s="122"/>
      <c r="AO8" s="116"/>
      <c r="AP8" s="2">
        <f t="shared" si="0"/>
        <v>0</v>
      </c>
    </row>
    <row r="9" spans="1:42" x14ac:dyDescent="0.25">
      <c r="A9" s="117">
        <v>45055</v>
      </c>
      <c r="B9" s="118" t="s">
        <v>17</v>
      </c>
      <c r="C9" s="119"/>
      <c r="D9" s="120"/>
      <c r="E9" s="121"/>
      <c r="F9" s="122">
        <v>6.16</v>
      </c>
      <c r="G9" s="123"/>
      <c r="H9" s="124">
        <v>6.16</v>
      </c>
      <c r="I9" s="122"/>
      <c r="J9" s="122"/>
      <c r="K9" s="122"/>
      <c r="L9" s="122"/>
      <c r="M9" s="118"/>
      <c r="N9" s="125"/>
      <c r="O9" s="126"/>
      <c r="P9" s="123"/>
      <c r="Q9" s="121"/>
      <c r="R9" s="127"/>
      <c r="S9" s="127"/>
      <c r="T9" s="127"/>
      <c r="U9" s="127"/>
      <c r="V9" s="127"/>
      <c r="W9" s="127"/>
      <c r="X9" s="127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3"/>
      <c r="AN9" s="122"/>
      <c r="AO9" s="116"/>
      <c r="AP9" s="2">
        <f t="shared" ref="AP9" si="2">IF(C9="tfr",0,SUM(SUM(N9:P9)-SUM(Q9:AO9)))</f>
        <v>0</v>
      </c>
    </row>
    <row r="10" spans="1:42" x14ac:dyDescent="0.25">
      <c r="A10" s="117">
        <v>45063</v>
      </c>
      <c r="B10" s="135" t="s">
        <v>85</v>
      </c>
      <c r="C10" s="119" t="s">
        <v>84</v>
      </c>
      <c r="D10" s="129"/>
      <c r="E10" s="130"/>
      <c r="F10" s="131"/>
      <c r="G10" s="123"/>
      <c r="H10" s="132"/>
      <c r="I10" s="122"/>
      <c r="J10" s="122"/>
      <c r="K10" s="122"/>
      <c r="L10" s="122"/>
      <c r="M10" s="122"/>
      <c r="N10" s="130"/>
      <c r="O10" s="131"/>
      <c r="P10" s="133">
        <v>2500</v>
      </c>
      <c r="Q10" s="130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3"/>
      <c r="AN10" s="131">
        <v>2500</v>
      </c>
      <c r="AO10" s="116"/>
      <c r="AP10" s="2">
        <f t="shared" ref="AP10:AP11" si="3">IF(C10="tfr",0,SUM(SUM(N10:P10)-SUM(Q10:AO10)))</f>
        <v>0</v>
      </c>
    </row>
    <row r="11" spans="1:42" x14ac:dyDescent="0.25">
      <c r="A11" s="117">
        <v>45063</v>
      </c>
      <c r="B11" s="118" t="s">
        <v>83</v>
      </c>
      <c r="C11" s="119" t="s">
        <v>84</v>
      </c>
      <c r="D11" s="129"/>
      <c r="E11" s="130"/>
      <c r="F11" s="131"/>
      <c r="G11" s="123"/>
      <c r="H11" s="132"/>
      <c r="I11" s="122"/>
      <c r="J11" s="122"/>
      <c r="K11" s="122"/>
      <c r="L11" s="122"/>
      <c r="M11" s="122"/>
      <c r="N11" s="130">
        <v>254.78</v>
      </c>
      <c r="O11" s="131"/>
      <c r="P11" s="133"/>
      <c r="Q11" s="130">
        <v>242.18</v>
      </c>
      <c r="R11" s="134"/>
      <c r="S11" s="134"/>
      <c r="T11" s="134">
        <v>12.6</v>
      </c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3"/>
      <c r="AN11" s="131"/>
      <c r="AO11" s="116"/>
      <c r="AP11" s="2">
        <f t="shared" si="3"/>
        <v>0</v>
      </c>
    </row>
    <row r="12" spans="1:42" x14ac:dyDescent="0.25">
      <c r="A12" s="117">
        <v>45063</v>
      </c>
      <c r="B12" s="118" t="s">
        <v>88</v>
      </c>
      <c r="C12" s="119" t="s">
        <v>84</v>
      </c>
      <c r="D12" s="129"/>
      <c r="E12" s="130"/>
      <c r="F12" s="131"/>
      <c r="G12" s="123"/>
      <c r="H12" s="132"/>
      <c r="I12" s="122"/>
      <c r="J12" s="122"/>
      <c r="K12" s="122"/>
      <c r="L12" s="122"/>
      <c r="M12" s="122"/>
      <c r="N12" s="130">
        <v>273.60000000000002</v>
      </c>
      <c r="O12" s="173"/>
      <c r="P12" s="133"/>
      <c r="Q12" s="130"/>
      <c r="R12" s="134"/>
      <c r="S12" s="134"/>
      <c r="T12" s="134"/>
      <c r="U12" s="134"/>
      <c r="V12" s="134"/>
      <c r="W12" s="134"/>
      <c r="X12" s="134"/>
      <c r="Y12" s="134"/>
      <c r="Z12" s="134"/>
      <c r="AA12" s="134">
        <v>228</v>
      </c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3">
        <v>45.6</v>
      </c>
      <c r="AN12" s="131"/>
      <c r="AO12" s="116"/>
      <c r="AP12" s="2">
        <f t="shared" ref="AP12:AP15" si="4">IF(C12="tfr",0,SUM(SUM(N12:P12)-SUM(Q12:AO12)))</f>
        <v>0</v>
      </c>
    </row>
    <row r="13" spans="1:42" x14ac:dyDescent="0.25">
      <c r="A13" s="117">
        <v>45063</v>
      </c>
      <c r="B13" s="118" t="s">
        <v>89</v>
      </c>
      <c r="C13" s="119" t="s">
        <v>84</v>
      </c>
      <c r="D13" s="129"/>
      <c r="E13" s="130"/>
      <c r="F13" s="131"/>
      <c r="G13" s="123"/>
      <c r="H13" s="132"/>
      <c r="I13" s="122"/>
      <c r="J13" s="122"/>
      <c r="K13" s="122"/>
      <c r="L13" s="122"/>
      <c r="M13" s="122"/>
      <c r="N13" s="130">
        <v>240.98</v>
      </c>
      <c r="O13" s="173"/>
      <c r="P13" s="123"/>
      <c r="Q13" s="130"/>
      <c r="R13" s="134"/>
      <c r="S13" s="134"/>
      <c r="T13" s="134"/>
      <c r="U13" s="134"/>
      <c r="V13" s="134"/>
      <c r="W13" s="134"/>
      <c r="X13" s="134"/>
      <c r="Y13" s="134">
        <v>240.98</v>
      </c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3"/>
      <c r="AN13" s="131"/>
      <c r="AO13" s="116"/>
      <c r="AP13" s="2">
        <f t="shared" si="4"/>
        <v>0</v>
      </c>
    </row>
    <row r="14" spans="1:42" x14ac:dyDescent="0.25">
      <c r="A14" s="117">
        <v>45085</v>
      </c>
      <c r="B14" s="135" t="s">
        <v>90</v>
      </c>
      <c r="C14" s="119"/>
      <c r="D14" s="129"/>
      <c r="E14" s="130"/>
      <c r="F14" s="131">
        <v>879.1</v>
      </c>
      <c r="G14" s="123"/>
      <c r="H14" s="132"/>
      <c r="I14" s="122"/>
      <c r="J14" s="122"/>
      <c r="K14" s="122"/>
      <c r="L14" s="122"/>
      <c r="M14" s="122">
        <v>879.1</v>
      </c>
      <c r="N14" s="130"/>
      <c r="O14" s="131"/>
      <c r="P14" s="133"/>
      <c r="Q14" s="130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3"/>
      <c r="AN14" s="131"/>
      <c r="AO14" s="116"/>
      <c r="AP14" s="2">
        <f>IF(C14="tfr",0,SUM(SUM(N14:P14)-SUM(Q14:AO14)))</f>
        <v>0</v>
      </c>
    </row>
    <row r="15" spans="1:42" x14ac:dyDescent="0.25">
      <c r="A15" s="117">
        <v>45086</v>
      </c>
      <c r="B15" s="118" t="s">
        <v>17</v>
      </c>
      <c r="C15" s="119"/>
      <c r="D15" s="120"/>
      <c r="E15" s="121"/>
      <c r="F15" s="122">
        <v>8.42</v>
      </c>
      <c r="G15" s="123"/>
      <c r="H15" s="124">
        <v>8.42</v>
      </c>
      <c r="I15" s="122"/>
      <c r="J15" s="122"/>
      <c r="K15" s="122"/>
      <c r="L15" s="122"/>
      <c r="M15" s="118"/>
      <c r="N15" s="125"/>
      <c r="O15" s="126"/>
      <c r="P15" s="123"/>
      <c r="Q15" s="121"/>
      <c r="R15" s="127"/>
      <c r="S15" s="127"/>
      <c r="T15" s="127"/>
      <c r="U15" s="127"/>
      <c r="V15" s="127"/>
      <c r="W15" s="127"/>
      <c r="X15" s="127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3"/>
      <c r="AN15" s="122"/>
      <c r="AO15" s="116"/>
      <c r="AP15" s="2">
        <f t="shared" si="4"/>
        <v>0</v>
      </c>
    </row>
    <row r="16" spans="1:42" x14ac:dyDescent="0.25">
      <c r="A16" s="117">
        <v>45093</v>
      </c>
      <c r="B16" s="128" t="s">
        <v>79</v>
      </c>
      <c r="C16" s="119" t="s">
        <v>33</v>
      </c>
      <c r="D16" s="129"/>
      <c r="E16" s="130">
        <v>2000</v>
      </c>
      <c r="F16" s="131"/>
      <c r="G16" s="123"/>
      <c r="H16" s="132"/>
      <c r="I16" s="122"/>
      <c r="J16" s="122"/>
      <c r="K16" s="122"/>
      <c r="L16" s="122"/>
      <c r="M16" s="122"/>
      <c r="N16" s="130"/>
      <c r="O16" s="131">
        <v>2000</v>
      </c>
      <c r="P16" s="133"/>
      <c r="Q16" s="130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3"/>
      <c r="AN16" s="131"/>
      <c r="AO16" s="116"/>
      <c r="AP16" s="2">
        <f t="shared" ref="AP16:AP21" si="5">IF(C16="tfr",0,SUM(SUM(N16:P16)-SUM(Q16:AO16)))</f>
        <v>0</v>
      </c>
    </row>
    <row r="17" spans="1:42" x14ac:dyDescent="0.25">
      <c r="A17" s="117">
        <v>45093</v>
      </c>
      <c r="B17" s="135" t="s">
        <v>83</v>
      </c>
      <c r="C17" s="119" t="s">
        <v>84</v>
      </c>
      <c r="D17" s="129"/>
      <c r="E17" s="130"/>
      <c r="F17" s="131"/>
      <c r="G17" s="123"/>
      <c r="H17" s="132"/>
      <c r="I17" s="122"/>
      <c r="J17" s="122"/>
      <c r="K17" s="122"/>
      <c r="L17" s="122"/>
      <c r="M17" s="122"/>
      <c r="N17" s="130">
        <v>314.77</v>
      </c>
      <c r="O17" s="131"/>
      <c r="P17" s="133"/>
      <c r="Q17" s="130">
        <v>242.18</v>
      </c>
      <c r="R17" s="134"/>
      <c r="S17" s="134"/>
      <c r="T17" s="134">
        <v>12.6</v>
      </c>
      <c r="U17" s="134">
        <v>22.5</v>
      </c>
      <c r="V17" s="134">
        <v>32.49</v>
      </c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3">
        <v>5</v>
      </c>
      <c r="AN17" s="131"/>
      <c r="AO17" s="116"/>
      <c r="AP17" s="2">
        <f t="shared" ref="AP17" si="6">IF(C17="tfr",0,SUM(SUM(N17:P17)-SUM(Q17:AO17)))</f>
        <v>0</v>
      </c>
    </row>
    <row r="18" spans="1:42" x14ac:dyDescent="0.25">
      <c r="A18" s="117">
        <v>45093</v>
      </c>
      <c r="B18" s="135" t="s">
        <v>91</v>
      </c>
      <c r="C18" s="119" t="s">
        <v>84</v>
      </c>
      <c r="D18" s="129"/>
      <c r="E18" s="130"/>
      <c r="F18" s="131"/>
      <c r="G18" s="123"/>
      <c r="H18" s="132"/>
      <c r="I18" s="122"/>
      <c r="J18" s="122"/>
      <c r="K18" s="122"/>
      <c r="L18" s="122"/>
      <c r="M18" s="122"/>
      <c r="N18" s="130">
        <v>253.69</v>
      </c>
      <c r="O18" s="131"/>
      <c r="P18" s="133"/>
      <c r="Q18" s="130"/>
      <c r="R18" s="134"/>
      <c r="S18" s="134"/>
      <c r="T18" s="134"/>
      <c r="U18" s="134"/>
      <c r="V18" s="134"/>
      <c r="W18" s="134"/>
      <c r="X18" s="134">
        <v>211.41</v>
      </c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3">
        <v>42.28</v>
      </c>
      <c r="AN18" s="131"/>
      <c r="AO18" s="116"/>
      <c r="AP18" s="2">
        <f t="shared" si="5"/>
        <v>0</v>
      </c>
    </row>
    <row r="19" spans="1:42" x14ac:dyDescent="0.25">
      <c r="A19" s="117">
        <v>45093</v>
      </c>
      <c r="B19" s="135" t="s">
        <v>92</v>
      </c>
      <c r="C19" s="119" t="s">
        <v>84</v>
      </c>
      <c r="D19" s="129"/>
      <c r="E19" s="130"/>
      <c r="F19" s="131"/>
      <c r="G19" s="123"/>
      <c r="H19" s="132"/>
      <c r="I19" s="122"/>
      <c r="J19" s="122"/>
      <c r="K19" s="122"/>
      <c r="L19" s="122"/>
      <c r="M19" s="122"/>
      <c r="N19" s="130">
        <v>540.71</v>
      </c>
      <c r="O19" s="131"/>
      <c r="P19" s="133"/>
      <c r="Q19" s="130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>
        <v>540.71</v>
      </c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3"/>
      <c r="AN19" s="131"/>
      <c r="AO19" s="116"/>
      <c r="AP19" s="2">
        <f t="shared" si="5"/>
        <v>0</v>
      </c>
    </row>
    <row r="20" spans="1:42" x14ac:dyDescent="0.25">
      <c r="A20" s="117">
        <v>45093</v>
      </c>
      <c r="B20" s="135" t="s">
        <v>94</v>
      </c>
      <c r="C20" s="119" t="s">
        <v>84</v>
      </c>
      <c r="D20" s="129"/>
      <c r="E20" s="130"/>
      <c r="F20" s="131"/>
      <c r="G20" s="123"/>
      <c r="H20" s="132"/>
      <c r="I20" s="122"/>
      <c r="J20" s="122"/>
      <c r="K20" s="122"/>
      <c r="L20" s="122"/>
      <c r="M20" s="122"/>
      <c r="N20" s="130">
        <v>1041.5999999999999</v>
      </c>
      <c r="O20" s="131"/>
      <c r="P20" s="133"/>
      <c r="Q20" s="130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>
        <v>868</v>
      </c>
      <c r="AF20" s="134"/>
      <c r="AG20" s="134"/>
      <c r="AH20" s="134"/>
      <c r="AI20" s="134"/>
      <c r="AJ20" s="134"/>
      <c r="AK20" s="134"/>
      <c r="AL20" s="134"/>
      <c r="AM20" s="133">
        <v>173.6</v>
      </c>
      <c r="AN20" s="131"/>
      <c r="AO20" s="116"/>
      <c r="AP20" s="2">
        <f t="shared" ref="AP20" si="7">IF(C20="tfr",0,SUM(SUM(N20:P20)-SUM(Q20:AO20)))</f>
        <v>0</v>
      </c>
    </row>
    <row r="21" spans="1:42" x14ac:dyDescent="0.25">
      <c r="A21" s="117">
        <v>45098</v>
      </c>
      <c r="B21" s="135" t="s">
        <v>95</v>
      </c>
      <c r="C21" s="119"/>
      <c r="D21" s="129"/>
      <c r="E21" s="130"/>
      <c r="F21" s="131"/>
      <c r="G21" s="123">
        <v>62.88</v>
      </c>
      <c r="H21" s="132"/>
      <c r="I21" s="122"/>
      <c r="J21" s="122"/>
      <c r="K21" s="122"/>
      <c r="L21" s="122">
        <v>62.88</v>
      </c>
      <c r="M21" s="122"/>
      <c r="N21" s="130"/>
      <c r="O21" s="131"/>
      <c r="P21" s="133"/>
      <c r="Q21" s="130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3"/>
      <c r="AN21" s="131"/>
      <c r="AO21" s="116"/>
      <c r="AP21" s="2">
        <f t="shared" si="5"/>
        <v>0</v>
      </c>
    </row>
    <row r="22" spans="1:42" x14ac:dyDescent="0.25">
      <c r="A22" s="117">
        <v>45114</v>
      </c>
      <c r="B22" s="128" t="s">
        <v>79</v>
      </c>
      <c r="C22" s="119" t="s">
        <v>33</v>
      </c>
      <c r="D22" s="129"/>
      <c r="E22" s="130">
        <v>2000</v>
      </c>
      <c r="F22" s="131"/>
      <c r="G22" s="123"/>
      <c r="H22" s="132"/>
      <c r="I22" s="122"/>
      <c r="J22" s="122"/>
      <c r="K22" s="122"/>
      <c r="L22" s="122"/>
      <c r="M22" s="122"/>
      <c r="N22" s="130"/>
      <c r="O22" s="131">
        <v>2000</v>
      </c>
      <c r="P22" s="133"/>
      <c r="Q22" s="130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3"/>
      <c r="AN22" s="131"/>
      <c r="AO22" s="116"/>
      <c r="AP22" s="2">
        <f t="shared" ref="AP22:AP27" si="8">IF(C22="tfr",0,SUM(SUM(N22:P22)-SUM(Q22:AO22)))</f>
        <v>0</v>
      </c>
    </row>
    <row r="23" spans="1:42" x14ac:dyDescent="0.25">
      <c r="A23" s="117">
        <v>45114</v>
      </c>
      <c r="B23" s="135" t="s">
        <v>97</v>
      </c>
      <c r="C23" s="119" t="s">
        <v>84</v>
      </c>
      <c r="D23" s="129"/>
      <c r="E23" s="130"/>
      <c r="F23" s="131"/>
      <c r="G23" s="123"/>
      <c r="H23" s="132"/>
      <c r="I23" s="122"/>
      <c r="J23" s="122"/>
      <c r="K23" s="122"/>
      <c r="L23" s="122"/>
      <c r="M23" s="122"/>
      <c r="N23" s="130">
        <v>398.99</v>
      </c>
      <c r="O23" s="131"/>
      <c r="P23" s="133"/>
      <c r="Q23" s="130"/>
      <c r="R23" s="134"/>
      <c r="S23" s="134"/>
      <c r="T23" s="134"/>
      <c r="U23" s="134"/>
      <c r="V23" s="134"/>
      <c r="W23" s="134">
        <v>332.49</v>
      </c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3">
        <v>66.5</v>
      </c>
      <c r="AN23" s="131"/>
      <c r="AO23" s="116"/>
      <c r="AP23" s="2">
        <f>IF(C23="tfr",0,SUM(SUM(N23:P23)-SUM(Q23:AO23)))</f>
        <v>0</v>
      </c>
    </row>
    <row r="24" spans="1:42" x14ac:dyDescent="0.25">
      <c r="A24" s="117">
        <v>45117</v>
      </c>
      <c r="B24" s="135" t="s">
        <v>17</v>
      </c>
      <c r="C24" s="119"/>
      <c r="D24" s="129"/>
      <c r="E24" s="130"/>
      <c r="F24" s="131">
        <v>8.26</v>
      </c>
      <c r="G24" s="123"/>
      <c r="H24" s="132">
        <v>8.26</v>
      </c>
      <c r="I24" s="122"/>
      <c r="J24" s="122"/>
      <c r="K24" s="122"/>
      <c r="L24" s="122"/>
      <c r="M24" s="122"/>
      <c r="N24" s="130"/>
      <c r="O24" s="131"/>
      <c r="P24" s="133"/>
      <c r="Q24" s="130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3"/>
      <c r="AN24" s="131"/>
      <c r="AO24" s="116"/>
      <c r="AP24" s="2">
        <f t="shared" si="8"/>
        <v>0</v>
      </c>
    </row>
    <row r="25" spans="1:42" x14ac:dyDescent="0.25">
      <c r="A25" s="117">
        <v>45124</v>
      </c>
      <c r="B25" s="135" t="s">
        <v>83</v>
      </c>
      <c r="C25" s="119" t="s">
        <v>84</v>
      </c>
      <c r="D25" s="129"/>
      <c r="E25" s="130"/>
      <c r="F25" s="131"/>
      <c r="G25" s="123"/>
      <c r="H25" s="132"/>
      <c r="I25" s="122"/>
      <c r="J25" s="122"/>
      <c r="K25" s="122"/>
      <c r="L25" s="122"/>
      <c r="M25" s="122"/>
      <c r="N25" s="130">
        <v>386.24</v>
      </c>
      <c r="O25" s="131"/>
      <c r="P25" s="133"/>
      <c r="Q25" s="130">
        <v>242.18</v>
      </c>
      <c r="R25" s="134">
        <v>113.04</v>
      </c>
      <c r="S25" s="134"/>
      <c r="T25" s="134">
        <v>19.77</v>
      </c>
      <c r="U25" s="134">
        <v>11.25</v>
      </c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3"/>
      <c r="AN25" s="131"/>
      <c r="AO25" s="116"/>
      <c r="AP25" s="2">
        <f t="shared" si="8"/>
        <v>0</v>
      </c>
    </row>
    <row r="26" spans="1:42" x14ac:dyDescent="0.25">
      <c r="A26" s="117">
        <v>45124</v>
      </c>
      <c r="B26" s="135" t="s">
        <v>98</v>
      </c>
      <c r="C26" s="119" t="s">
        <v>84</v>
      </c>
      <c r="D26" s="129"/>
      <c r="E26" s="130"/>
      <c r="F26" s="131"/>
      <c r="G26" s="123"/>
      <c r="H26" s="132"/>
      <c r="I26" s="122"/>
      <c r="J26" s="122"/>
      <c r="K26" s="122"/>
      <c r="L26" s="122"/>
      <c r="M26" s="122"/>
      <c r="N26" s="130">
        <v>186</v>
      </c>
      <c r="O26" s="131"/>
      <c r="P26" s="133"/>
      <c r="Q26" s="130"/>
      <c r="R26" s="134"/>
      <c r="S26" s="134"/>
      <c r="T26" s="134"/>
      <c r="U26" s="134"/>
      <c r="V26" s="134"/>
      <c r="W26" s="134"/>
      <c r="X26" s="134"/>
      <c r="Y26" s="134"/>
      <c r="Z26" s="134">
        <v>155</v>
      </c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3">
        <v>31</v>
      </c>
      <c r="AN26" s="131"/>
      <c r="AO26" s="116"/>
      <c r="AP26" s="2">
        <f t="shared" si="8"/>
        <v>0</v>
      </c>
    </row>
    <row r="27" spans="1:42" x14ac:dyDescent="0.25">
      <c r="A27" s="117">
        <v>45124</v>
      </c>
      <c r="B27" s="135" t="s">
        <v>89</v>
      </c>
      <c r="C27" s="119" t="s">
        <v>84</v>
      </c>
      <c r="D27" s="129"/>
      <c r="E27" s="130"/>
      <c r="F27" s="131"/>
      <c r="G27" s="123"/>
      <c r="H27" s="132"/>
      <c r="I27" s="122"/>
      <c r="J27" s="122"/>
      <c r="K27" s="122"/>
      <c r="L27" s="122"/>
      <c r="M27" s="122"/>
      <c r="N27" s="130">
        <v>23.74</v>
      </c>
      <c r="O27" s="131"/>
      <c r="P27" s="133"/>
      <c r="Q27" s="130"/>
      <c r="R27" s="134"/>
      <c r="S27" s="134"/>
      <c r="T27" s="134"/>
      <c r="U27" s="134"/>
      <c r="V27" s="134"/>
      <c r="W27" s="134"/>
      <c r="X27" s="134"/>
      <c r="Y27" s="134">
        <v>23.74</v>
      </c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3"/>
      <c r="AN27" s="131"/>
      <c r="AO27" s="116"/>
      <c r="AP27" s="2">
        <f t="shared" si="8"/>
        <v>0</v>
      </c>
    </row>
    <row r="28" spans="1:42" x14ac:dyDescent="0.25">
      <c r="A28" s="117">
        <v>45124</v>
      </c>
      <c r="B28" s="135" t="s">
        <v>99</v>
      </c>
      <c r="C28" s="119" t="s">
        <v>84</v>
      </c>
      <c r="D28" s="129"/>
      <c r="E28" s="130"/>
      <c r="F28" s="131"/>
      <c r="G28" s="123"/>
      <c r="H28" s="132"/>
      <c r="I28" s="122"/>
      <c r="J28" s="122"/>
      <c r="K28" s="122"/>
      <c r="L28" s="122"/>
      <c r="M28" s="122"/>
      <c r="N28" s="130"/>
      <c r="O28" s="131"/>
      <c r="P28" s="133">
        <v>1121</v>
      </c>
      <c r="Q28" s="130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3"/>
      <c r="AN28" s="131">
        <v>1121</v>
      </c>
      <c r="AO28" s="116"/>
      <c r="AP28" s="2">
        <f t="shared" si="0"/>
        <v>0</v>
      </c>
    </row>
    <row r="29" spans="1:42" x14ac:dyDescent="0.25">
      <c r="A29" s="117">
        <v>45147</v>
      </c>
      <c r="B29" s="135" t="s">
        <v>17</v>
      </c>
      <c r="C29" s="119"/>
      <c r="D29" s="129"/>
      <c r="E29" s="130"/>
      <c r="F29" s="131">
        <v>7.44</v>
      </c>
      <c r="G29" s="123"/>
      <c r="H29" s="132">
        <v>7.44</v>
      </c>
      <c r="I29" s="122"/>
      <c r="J29" s="122"/>
      <c r="K29" s="122"/>
      <c r="L29" s="122"/>
      <c r="M29" s="122"/>
      <c r="N29" s="130"/>
      <c r="O29" s="131"/>
      <c r="P29" s="133"/>
      <c r="Q29" s="130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3"/>
      <c r="AN29" s="131"/>
      <c r="AO29" s="116"/>
      <c r="AP29" s="2">
        <f t="shared" si="0"/>
        <v>0</v>
      </c>
    </row>
    <row r="30" spans="1:42" x14ac:dyDescent="0.25">
      <c r="A30" s="117">
        <v>45154</v>
      </c>
      <c r="B30" s="135" t="s">
        <v>83</v>
      </c>
      <c r="C30" s="119" t="s">
        <v>84</v>
      </c>
      <c r="D30" s="129"/>
      <c r="E30" s="130"/>
      <c r="F30" s="131"/>
      <c r="G30" s="123"/>
      <c r="H30" s="132"/>
      <c r="I30" s="122"/>
      <c r="J30" s="122"/>
      <c r="K30" s="122"/>
      <c r="L30" s="122"/>
      <c r="M30" s="122"/>
      <c r="N30" s="130">
        <v>292.02999999999997</v>
      </c>
      <c r="O30" s="131"/>
      <c r="P30" s="133"/>
      <c r="Q30" s="130">
        <v>254.78</v>
      </c>
      <c r="R30" s="134"/>
      <c r="S30" s="134"/>
      <c r="T30" s="134">
        <v>26</v>
      </c>
      <c r="U30" s="134">
        <v>11.25</v>
      </c>
      <c r="V30" s="134"/>
      <c r="W30" s="134"/>
      <c r="X30" s="134"/>
      <c r="Y30" s="134"/>
      <c r="Z30" s="134"/>
      <c r="AA30" s="134"/>
      <c r="AB30" s="134"/>
      <c r="AC30" s="134"/>
      <c r="AD30" s="134"/>
      <c r="AE30" s="134"/>
      <c r="AF30" s="134"/>
      <c r="AG30" s="134"/>
      <c r="AH30" s="134"/>
      <c r="AI30" s="134"/>
      <c r="AJ30" s="134"/>
      <c r="AK30" s="134"/>
      <c r="AL30" s="134"/>
      <c r="AM30" s="133"/>
      <c r="AN30" s="131"/>
      <c r="AO30" s="116"/>
      <c r="AP30" s="2">
        <f t="shared" si="0"/>
        <v>0</v>
      </c>
    </row>
    <row r="31" spans="1:42" x14ac:dyDescent="0.25">
      <c r="A31" s="117">
        <v>45180</v>
      </c>
      <c r="B31" s="135" t="s">
        <v>17</v>
      </c>
      <c r="C31" s="119"/>
      <c r="D31" s="129"/>
      <c r="E31" s="130"/>
      <c r="F31" s="131">
        <v>9.4</v>
      </c>
      <c r="G31" s="123"/>
      <c r="H31" s="132">
        <v>9.4</v>
      </c>
      <c r="I31" s="122"/>
      <c r="J31" s="122"/>
      <c r="K31" s="122"/>
      <c r="L31" s="122"/>
      <c r="M31" s="122"/>
      <c r="N31" s="130"/>
      <c r="O31" s="131"/>
      <c r="P31" s="133"/>
      <c r="Q31" s="130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3"/>
      <c r="AN31" s="131"/>
      <c r="AO31" s="116"/>
      <c r="AP31" s="2">
        <f t="shared" ref="AP31:AP36" si="9">IF(C31="tfr",0,SUM(SUM(N31:P31)-SUM(Q31:AO31)))</f>
        <v>0</v>
      </c>
    </row>
    <row r="32" spans="1:42" x14ac:dyDescent="0.25">
      <c r="A32" s="117">
        <v>45185</v>
      </c>
      <c r="B32" s="135" t="s">
        <v>101</v>
      </c>
      <c r="C32" s="119" t="s">
        <v>102</v>
      </c>
      <c r="D32" s="129"/>
      <c r="E32" s="130"/>
      <c r="F32" s="131"/>
      <c r="G32" s="123"/>
      <c r="H32" s="132"/>
      <c r="I32" s="122"/>
      <c r="J32" s="122"/>
      <c r="K32" s="122"/>
      <c r="L32" s="122"/>
      <c r="M32" s="122"/>
      <c r="N32" s="130">
        <v>35</v>
      </c>
      <c r="O32" s="131"/>
      <c r="P32" s="133"/>
      <c r="Q32" s="130"/>
      <c r="R32" s="134"/>
      <c r="S32" s="134"/>
      <c r="T32" s="134"/>
      <c r="U32" s="134"/>
      <c r="V32" s="134"/>
      <c r="W32" s="134"/>
      <c r="X32" s="134">
        <v>35</v>
      </c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3"/>
      <c r="AN32" s="131"/>
      <c r="AO32" s="116"/>
      <c r="AP32" s="2">
        <f t="shared" si="9"/>
        <v>0</v>
      </c>
    </row>
    <row r="33" spans="1:42" x14ac:dyDescent="0.25">
      <c r="A33" s="117">
        <v>45187</v>
      </c>
      <c r="B33" s="135" t="s">
        <v>83</v>
      </c>
      <c r="C33" s="119" t="s">
        <v>84</v>
      </c>
      <c r="D33" s="129"/>
      <c r="E33" s="130"/>
      <c r="F33" s="131"/>
      <c r="G33" s="123"/>
      <c r="H33" s="132"/>
      <c r="I33" s="122"/>
      <c r="J33" s="122"/>
      <c r="K33" s="122"/>
      <c r="L33" s="122"/>
      <c r="M33" s="122"/>
      <c r="N33" s="130">
        <v>366.68</v>
      </c>
      <c r="O33" s="131"/>
      <c r="P33" s="133"/>
      <c r="Q33" s="130">
        <v>340.68</v>
      </c>
      <c r="R33" s="134"/>
      <c r="S33" s="134"/>
      <c r="T33" s="134">
        <v>26</v>
      </c>
      <c r="U33" s="134"/>
      <c r="V33" s="134"/>
      <c r="W33" s="134"/>
      <c r="X33" s="134"/>
      <c r="Y33" s="134"/>
      <c r="Z33" s="134"/>
      <c r="AA33" s="134"/>
      <c r="AB33" s="134"/>
      <c r="AC33" s="134"/>
      <c r="AD33" s="134"/>
      <c r="AE33" s="134"/>
      <c r="AF33" s="134"/>
      <c r="AG33" s="134"/>
      <c r="AH33" s="134"/>
      <c r="AI33" s="134"/>
      <c r="AJ33" s="134"/>
      <c r="AK33" s="134"/>
      <c r="AL33" s="134"/>
      <c r="AM33" s="133"/>
      <c r="AN33" s="131"/>
      <c r="AO33" s="116"/>
      <c r="AP33" s="2">
        <f t="shared" si="9"/>
        <v>0</v>
      </c>
    </row>
    <row r="34" spans="1:42" x14ac:dyDescent="0.25">
      <c r="A34" s="117">
        <v>45187</v>
      </c>
      <c r="B34" s="135" t="s">
        <v>103</v>
      </c>
      <c r="C34" s="119" t="s">
        <v>84</v>
      </c>
      <c r="D34" s="129"/>
      <c r="E34" s="130"/>
      <c r="F34" s="131"/>
      <c r="G34" s="123"/>
      <c r="H34" s="132"/>
      <c r="I34" s="122"/>
      <c r="J34" s="122"/>
      <c r="K34" s="122"/>
      <c r="L34" s="122"/>
      <c r="M34" s="122"/>
      <c r="N34" s="130">
        <v>33.700000000000003</v>
      </c>
      <c r="O34" s="131"/>
      <c r="P34" s="133"/>
      <c r="Q34" s="130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>
        <v>28.08</v>
      </c>
      <c r="AH34" s="134"/>
      <c r="AI34" s="134"/>
      <c r="AJ34" s="134"/>
      <c r="AK34" s="134"/>
      <c r="AL34" s="134"/>
      <c r="AM34" s="133">
        <v>5.62</v>
      </c>
      <c r="AN34" s="131"/>
      <c r="AO34" s="116"/>
      <c r="AP34" s="2">
        <f t="shared" si="9"/>
        <v>7.1054273576010019E-15</v>
      </c>
    </row>
    <row r="35" spans="1:42" x14ac:dyDescent="0.25">
      <c r="A35" s="117">
        <v>45187</v>
      </c>
      <c r="B35" s="135" t="s">
        <v>104</v>
      </c>
      <c r="C35" s="119" t="s">
        <v>84</v>
      </c>
      <c r="D35" s="129"/>
      <c r="E35" s="130"/>
      <c r="F35" s="131"/>
      <c r="G35" s="123"/>
      <c r="H35" s="132"/>
      <c r="I35" s="122"/>
      <c r="J35" s="122"/>
      <c r="K35" s="122"/>
      <c r="L35" s="122"/>
      <c r="M35" s="122"/>
      <c r="N35" s="130">
        <v>203.43</v>
      </c>
      <c r="O35" s="131"/>
      <c r="P35" s="133"/>
      <c r="Q35" s="130"/>
      <c r="R35" s="134"/>
      <c r="S35" s="134"/>
      <c r="T35" s="134"/>
      <c r="U35" s="134"/>
      <c r="V35" s="134"/>
      <c r="W35" s="134"/>
      <c r="X35" s="134"/>
      <c r="Y35" s="134"/>
      <c r="Z35" s="134"/>
      <c r="AA35" s="134">
        <v>169.53</v>
      </c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3">
        <v>33.9</v>
      </c>
      <c r="AN35" s="131"/>
      <c r="AO35" s="116"/>
      <c r="AP35" s="2">
        <f t="shared" ref="AP35" si="10">IF(C35="tfr",0,SUM(SUM(N35:P35)-SUM(Q35:AO35)))</f>
        <v>0</v>
      </c>
    </row>
    <row r="36" spans="1:42" x14ac:dyDescent="0.25">
      <c r="A36" s="117">
        <v>45195</v>
      </c>
      <c r="B36" s="118" t="s">
        <v>12</v>
      </c>
      <c r="C36" s="119"/>
      <c r="D36" s="129"/>
      <c r="E36" s="121"/>
      <c r="F36" s="122">
        <v>5048</v>
      </c>
      <c r="G36" s="123"/>
      <c r="H36" s="124"/>
      <c r="I36" s="122">
        <v>5048</v>
      </c>
      <c r="J36" s="122"/>
      <c r="K36" s="122"/>
      <c r="L36" s="122"/>
      <c r="M36" s="118"/>
      <c r="N36" s="121"/>
      <c r="O36" s="122"/>
      <c r="P36" s="123"/>
      <c r="Q36" s="121"/>
      <c r="R36" s="127"/>
      <c r="S36" s="127"/>
      <c r="T36" s="127"/>
      <c r="U36" s="127"/>
      <c r="V36" s="127"/>
      <c r="W36" s="127"/>
      <c r="X36" s="127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3"/>
      <c r="AN36" s="122"/>
      <c r="AO36" s="116"/>
      <c r="AP36" s="2">
        <f t="shared" si="9"/>
        <v>0</v>
      </c>
    </row>
    <row r="37" spans="1:42" x14ac:dyDescent="0.25">
      <c r="A37" s="117">
        <v>45201</v>
      </c>
      <c r="B37" s="135" t="s">
        <v>79</v>
      </c>
      <c r="C37" s="119" t="s">
        <v>33</v>
      </c>
      <c r="D37" s="129"/>
      <c r="E37" s="130">
        <v>1000</v>
      </c>
      <c r="F37" s="131"/>
      <c r="G37" s="123"/>
      <c r="H37" s="132"/>
      <c r="I37" s="122"/>
      <c r="J37" s="122"/>
      <c r="K37" s="122"/>
      <c r="L37" s="122"/>
      <c r="M37" s="122"/>
      <c r="N37" s="130"/>
      <c r="O37" s="131">
        <v>1000</v>
      </c>
      <c r="P37" s="133"/>
      <c r="Q37" s="130"/>
      <c r="R37" s="134"/>
      <c r="S37" s="134"/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3"/>
      <c r="AN37" s="131"/>
      <c r="AO37" s="116"/>
      <c r="AP37" s="2">
        <f t="shared" ref="AP37" si="11">IF(C37="tfr",0,SUM(SUM(N37:P37)-SUM(Q37:AO37)))</f>
        <v>0</v>
      </c>
    </row>
    <row r="38" spans="1:42" x14ac:dyDescent="0.25">
      <c r="A38" s="117">
        <v>45208</v>
      </c>
      <c r="B38" s="135" t="s">
        <v>17</v>
      </c>
      <c r="C38" s="119"/>
      <c r="D38" s="129"/>
      <c r="E38" s="130"/>
      <c r="F38" s="131">
        <v>11.51</v>
      </c>
      <c r="G38" s="123"/>
      <c r="H38" s="132">
        <v>11.51</v>
      </c>
      <c r="I38" s="122"/>
      <c r="J38" s="122"/>
      <c r="K38" s="122"/>
      <c r="L38" s="122"/>
      <c r="M38" s="122"/>
      <c r="N38" s="130"/>
      <c r="O38" s="131"/>
      <c r="P38" s="133"/>
      <c r="Q38" s="130"/>
      <c r="R38" s="134"/>
      <c r="S38" s="134"/>
      <c r="T38" s="134"/>
      <c r="U38" s="134"/>
      <c r="V38" s="134"/>
      <c r="W38" s="134"/>
      <c r="X38" s="134"/>
      <c r="Y38" s="134"/>
      <c r="Z38" s="134"/>
      <c r="AA38" s="134"/>
      <c r="AB38" s="134"/>
      <c r="AC38" s="134"/>
      <c r="AD38" s="134"/>
      <c r="AE38" s="134"/>
      <c r="AF38" s="134"/>
      <c r="AG38" s="134"/>
      <c r="AH38" s="134"/>
      <c r="AI38" s="134"/>
      <c r="AJ38" s="134"/>
      <c r="AK38" s="134"/>
      <c r="AL38" s="134"/>
      <c r="AM38" s="133"/>
      <c r="AN38" s="131"/>
      <c r="AO38" s="116"/>
      <c r="AP38" s="2">
        <f t="shared" ref="AP38:AP40" si="12">IF(C38="tfr",0,SUM(SUM(N38:P38)-SUM(Q38:AO38)))</f>
        <v>0</v>
      </c>
    </row>
    <row r="39" spans="1:42" x14ac:dyDescent="0.25">
      <c r="A39" s="117">
        <v>45215</v>
      </c>
      <c r="B39" s="135" t="s">
        <v>83</v>
      </c>
      <c r="C39" s="119" t="s">
        <v>84</v>
      </c>
      <c r="D39" s="129"/>
      <c r="E39" s="130"/>
      <c r="F39" s="131"/>
      <c r="G39" s="123"/>
      <c r="H39" s="132"/>
      <c r="I39" s="122"/>
      <c r="J39" s="122"/>
      <c r="K39" s="122"/>
      <c r="L39" s="122"/>
      <c r="M39" s="122"/>
      <c r="N39" s="130">
        <v>293.77999999999997</v>
      </c>
      <c r="O39" s="131"/>
      <c r="P39" s="133"/>
      <c r="Q39" s="130">
        <v>256.52999999999997</v>
      </c>
      <c r="R39" s="134"/>
      <c r="S39" s="134"/>
      <c r="T39" s="134">
        <v>26</v>
      </c>
      <c r="U39" s="134">
        <v>11.25</v>
      </c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34"/>
      <c r="AI39" s="134"/>
      <c r="AJ39" s="134"/>
      <c r="AK39" s="134"/>
      <c r="AL39" s="134"/>
      <c r="AM39" s="133"/>
      <c r="AN39" s="131"/>
      <c r="AO39" s="116"/>
      <c r="AP39" s="2">
        <f t="shared" si="12"/>
        <v>0</v>
      </c>
    </row>
    <row r="40" spans="1:42" x14ac:dyDescent="0.25">
      <c r="A40" s="117">
        <v>45215</v>
      </c>
      <c r="B40" s="135" t="s">
        <v>103</v>
      </c>
      <c r="C40" s="119" t="s">
        <v>84</v>
      </c>
      <c r="D40" s="129"/>
      <c r="E40" s="130"/>
      <c r="F40" s="131"/>
      <c r="G40" s="123"/>
      <c r="H40" s="132"/>
      <c r="I40" s="122"/>
      <c r="J40" s="122"/>
      <c r="K40" s="122"/>
      <c r="L40" s="122"/>
      <c r="M40" s="122"/>
      <c r="N40" s="130">
        <v>28.45</v>
      </c>
      <c r="O40" s="131"/>
      <c r="P40"/>
      <c r="Q40" s="130"/>
      <c r="R40" s="134"/>
      <c r="S40" s="134"/>
      <c r="T40" s="134"/>
      <c r="U40" s="134"/>
      <c r="V40" s="134"/>
      <c r="W40" s="134"/>
      <c r="X40" s="134"/>
      <c r="Y40" s="134"/>
      <c r="Z40" s="134"/>
      <c r="AA40" s="134"/>
      <c r="AB40" s="134"/>
      <c r="AC40" s="134"/>
      <c r="AD40" s="134"/>
      <c r="AE40" s="134"/>
      <c r="AF40" s="134"/>
      <c r="AG40" s="134">
        <v>28.45</v>
      </c>
      <c r="AH40" s="134"/>
      <c r="AI40" s="134"/>
      <c r="AJ40" s="134"/>
      <c r="AK40" s="134"/>
      <c r="AL40" s="134"/>
      <c r="AM40" s="133"/>
      <c r="AN40" s="131"/>
      <c r="AO40" s="116"/>
      <c r="AP40" s="2">
        <f t="shared" si="12"/>
        <v>0</v>
      </c>
    </row>
    <row r="41" spans="1:42" x14ac:dyDescent="0.25">
      <c r="A41" s="117">
        <v>45215</v>
      </c>
      <c r="B41" s="135" t="s">
        <v>105</v>
      </c>
      <c r="C41" s="119" t="s">
        <v>84</v>
      </c>
      <c r="D41" s="129"/>
      <c r="E41" s="130"/>
      <c r="F41" s="131"/>
      <c r="G41" s="123"/>
      <c r="H41" s="132"/>
      <c r="I41" s="122"/>
      <c r="J41" s="122"/>
      <c r="K41" s="122"/>
      <c r="L41" s="122"/>
      <c r="M41" s="122"/>
      <c r="N41" s="130"/>
      <c r="O41" s="131"/>
      <c r="P41" s="133">
        <v>107.28</v>
      </c>
      <c r="Q41" s="130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3"/>
      <c r="AN41" s="131">
        <v>89.4</v>
      </c>
      <c r="AO41" s="116">
        <v>17.88</v>
      </c>
      <c r="AP41" s="2">
        <f>IF(C41="tfr",0,SUM(SUM(N41:P41)-SUM(Q41:AO41)))</f>
        <v>0</v>
      </c>
    </row>
    <row r="42" spans="1:42" x14ac:dyDescent="0.25">
      <c r="A42" s="117">
        <v>45239</v>
      </c>
      <c r="B42" s="135" t="s">
        <v>17</v>
      </c>
      <c r="C42" s="119"/>
      <c r="D42" s="129"/>
      <c r="E42" s="130"/>
      <c r="F42" s="131">
        <v>15.61</v>
      </c>
      <c r="G42" s="123"/>
      <c r="H42" s="132">
        <v>15.61</v>
      </c>
      <c r="I42" s="122"/>
      <c r="J42" s="122"/>
      <c r="K42" s="122"/>
      <c r="L42" s="122"/>
      <c r="M42" s="122"/>
      <c r="N42" s="130"/>
      <c r="O42" s="131"/>
      <c r="P42" s="133"/>
      <c r="Q42" s="130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4"/>
      <c r="AM42" s="133"/>
      <c r="AN42" s="131"/>
      <c r="AO42" s="116"/>
      <c r="AP42" s="2">
        <f t="shared" ref="AP42" si="13">IF(C42="tfr",0,SUM(SUM(N42:P42)-SUM(Q42:AO42)))</f>
        <v>0</v>
      </c>
    </row>
    <row r="43" spans="1:42" x14ac:dyDescent="0.25">
      <c r="A43" s="117">
        <v>45244</v>
      </c>
      <c r="B43" s="135" t="s">
        <v>79</v>
      </c>
      <c r="C43" s="119" t="s">
        <v>33</v>
      </c>
      <c r="D43" s="129"/>
      <c r="E43" s="130">
        <v>1000</v>
      </c>
      <c r="F43" s="131"/>
      <c r="G43" s="123"/>
      <c r="H43" s="132"/>
      <c r="I43" s="122"/>
      <c r="J43" s="122"/>
      <c r="K43" s="122"/>
      <c r="L43" s="122"/>
      <c r="M43" s="122"/>
      <c r="N43" s="130"/>
      <c r="O43" s="131">
        <v>1000</v>
      </c>
      <c r="P43" s="133"/>
      <c r="Q43" s="130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4"/>
      <c r="AM43" s="133"/>
      <c r="AN43" s="131"/>
      <c r="AO43" s="116"/>
      <c r="AP43" s="2">
        <f t="shared" ref="AP43" si="14">IF(C43="tfr",0,SUM(SUM(N43:P43)-SUM(Q43:AO43)))</f>
        <v>0</v>
      </c>
    </row>
    <row r="44" spans="1:42" x14ac:dyDescent="0.25">
      <c r="A44" s="117">
        <v>45244</v>
      </c>
      <c r="B44" s="135" t="s">
        <v>106</v>
      </c>
      <c r="C44" s="119" t="s">
        <v>84</v>
      </c>
      <c r="D44" s="129"/>
      <c r="E44" s="130"/>
      <c r="F44" s="131"/>
      <c r="G44" s="123"/>
      <c r="H44" s="132"/>
      <c r="I44" s="122"/>
      <c r="J44" s="122"/>
      <c r="K44" s="122"/>
      <c r="L44" s="122"/>
      <c r="M44" s="122"/>
      <c r="N44" s="130"/>
      <c r="O44" s="131"/>
      <c r="P44" s="133">
        <v>732</v>
      </c>
      <c r="Q44" s="130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3"/>
      <c r="AN44" s="131">
        <v>732</v>
      </c>
      <c r="AO44" s="116"/>
      <c r="AP44" s="2">
        <f t="shared" ref="AP44:AP45" si="15">IF(C44="tfr",0,SUM(SUM(N44:P44)-SUM(Q44:AO44)))</f>
        <v>0</v>
      </c>
    </row>
    <row r="45" spans="1:42" x14ac:dyDescent="0.25">
      <c r="A45" s="117">
        <v>45244</v>
      </c>
      <c r="B45" s="135" t="s">
        <v>83</v>
      </c>
      <c r="C45" s="119" t="s">
        <v>84</v>
      </c>
      <c r="D45" s="129"/>
      <c r="E45" s="130"/>
      <c r="F45" s="131"/>
      <c r="G45" s="123"/>
      <c r="H45" s="132"/>
      <c r="I45" s="122"/>
      <c r="J45" s="122"/>
      <c r="K45" s="122"/>
      <c r="L45" s="122"/>
      <c r="M45" s="122"/>
      <c r="N45" s="130">
        <v>293.77999999999997</v>
      </c>
      <c r="O45" s="131"/>
      <c r="P45" s="133"/>
      <c r="Q45" s="130">
        <v>256.52999999999997</v>
      </c>
      <c r="R45" s="134"/>
      <c r="S45" s="134"/>
      <c r="T45" s="134">
        <v>26</v>
      </c>
      <c r="U45" s="134">
        <v>11.25</v>
      </c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4"/>
      <c r="AM45" s="133"/>
      <c r="AN45" s="131"/>
      <c r="AO45" s="116"/>
      <c r="AP45" s="2">
        <f t="shared" si="15"/>
        <v>0</v>
      </c>
    </row>
    <row r="46" spans="1:42" x14ac:dyDescent="0.25">
      <c r="A46" s="117">
        <v>45244</v>
      </c>
      <c r="B46" s="135" t="s">
        <v>107</v>
      </c>
      <c r="C46" s="119" t="s">
        <v>84</v>
      </c>
      <c r="D46" s="129"/>
      <c r="E46" s="130"/>
      <c r="F46" s="131"/>
      <c r="G46" s="123"/>
      <c r="H46" s="132"/>
      <c r="I46" s="122"/>
      <c r="J46" s="122"/>
      <c r="K46" s="122"/>
      <c r="L46" s="122"/>
      <c r="M46" s="122"/>
      <c r="N46" s="130">
        <v>106.8</v>
      </c>
      <c r="O46" s="131"/>
      <c r="P46" s="133"/>
      <c r="Q46" s="130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>
        <v>89</v>
      </c>
      <c r="AD46" s="134"/>
      <c r="AE46" s="134"/>
      <c r="AF46" s="134"/>
      <c r="AG46" s="134"/>
      <c r="AH46" s="134"/>
      <c r="AI46" s="134"/>
      <c r="AJ46" s="134"/>
      <c r="AK46" s="134"/>
      <c r="AL46" s="134"/>
      <c r="AM46" s="133">
        <v>17.8</v>
      </c>
      <c r="AN46" s="131"/>
      <c r="AO46" s="116"/>
      <c r="AP46" s="2">
        <f t="shared" si="0"/>
        <v>0</v>
      </c>
    </row>
    <row r="47" spans="1:42" x14ac:dyDescent="0.25">
      <c r="A47" s="117">
        <v>45245</v>
      </c>
      <c r="B47" s="135" t="s">
        <v>103</v>
      </c>
      <c r="C47" s="119" t="s">
        <v>84</v>
      </c>
      <c r="D47" s="129"/>
      <c r="E47" s="130"/>
      <c r="F47" s="131"/>
      <c r="G47" s="123"/>
      <c r="H47" s="132"/>
      <c r="I47" s="122"/>
      <c r="J47" s="122"/>
      <c r="K47" s="122"/>
      <c r="L47" s="122"/>
      <c r="M47" s="122"/>
      <c r="N47" s="130">
        <v>44.25</v>
      </c>
      <c r="O47" s="131"/>
      <c r="P47" s="133"/>
      <c r="Q47" s="130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>
        <f>SUM(15.63+21.25)</f>
        <v>36.880000000000003</v>
      </c>
      <c r="AH47" s="134"/>
      <c r="AI47" s="134"/>
      <c r="AJ47" s="134"/>
      <c r="AK47" s="134"/>
      <c r="AL47" s="134"/>
      <c r="AM47" s="133">
        <f>SUM(3.12+4.25)</f>
        <v>7.37</v>
      </c>
      <c r="AN47" s="131"/>
      <c r="AO47" s="116"/>
      <c r="AP47" s="2">
        <f t="shared" ref="AP47" si="16">IF(C47="tfr",0,SUM(SUM(N47:P47)-SUM(Q47:AO47)))</f>
        <v>0</v>
      </c>
    </row>
    <row r="48" spans="1:42" x14ac:dyDescent="0.25">
      <c r="A48" s="117">
        <v>45265</v>
      </c>
      <c r="B48" s="135" t="s">
        <v>74</v>
      </c>
      <c r="C48" s="119" t="s">
        <v>84</v>
      </c>
      <c r="D48" s="129"/>
      <c r="E48" s="130"/>
      <c r="F48" s="131"/>
      <c r="G48" s="123"/>
      <c r="H48" s="132"/>
      <c r="I48" s="122"/>
      <c r="J48" s="122"/>
      <c r="K48" s="122"/>
      <c r="L48" s="122"/>
      <c r="M48" s="122"/>
      <c r="N48" s="130">
        <v>59</v>
      </c>
      <c r="O48" s="131"/>
      <c r="P48" s="133"/>
      <c r="Q48" s="130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>
        <v>59</v>
      </c>
      <c r="AK48" s="134"/>
      <c r="AL48" s="134"/>
      <c r="AM48" s="133"/>
      <c r="AN48" s="131"/>
      <c r="AO48" s="116"/>
      <c r="AP48" s="2">
        <f t="shared" ref="AP48" si="17">IF(C48="tfr",0,SUM(SUM(N48:P48)-SUM(Q48:AO48)))</f>
        <v>0</v>
      </c>
    </row>
    <row r="49" spans="1:42" x14ac:dyDescent="0.25">
      <c r="A49" s="117">
        <v>45271</v>
      </c>
      <c r="B49" s="135" t="s">
        <v>17</v>
      </c>
      <c r="C49" s="119"/>
      <c r="D49" s="129"/>
      <c r="E49" s="130"/>
      <c r="F49" s="131">
        <v>15.13</v>
      </c>
      <c r="G49" s="123"/>
      <c r="H49" s="132">
        <v>15.13</v>
      </c>
      <c r="I49" s="122"/>
      <c r="J49" s="122"/>
      <c r="K49" s="122"/>
      <c r="L49" s="122"/>
      <c r="M49" s="122"/>
      <c r="N49" s="130"/>
      <c r="O49" s="131"/>
      <c r="P49" s="133"/>
      <c r="Q49" s="130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3"/>
      <c r="AN49" s="131"/>
      <c r="AO49" s="116"/>
      <c r="AP49" s="2">
        <f t="shared" ref="AP49:AP55" si="18">IF(C49="tfr",0,SUM(SUM(N49:P49)-SUM(Q49:AO49)))</f>
        <v>0</v>
      </c>
    </row>
    <row r="50" spans="1:42" x14ac:dyDescent="0.25">
      <c r="A50" s="117">
        <v>45273</v>
      </c>
      <c r="B50" s="135" t="s">
        <v>114</v>
      </c>
      <c r="C50" s="119" t="s">
        <v>84</v>
      </c>
      <c r="D50" s="129"/>
      <c r="E50" s="130"/>
      <c r="F50" s="131"/>
      <c r="G50" s="123"/>
      <c r="H50" s="132"/>
      <c r="I50" s="122"/>
      <c r="J50" s="122"/>
      <c r="K50" s="122"/>
      <c r="L50" s="122"/>
      <c r="M50" s="122"/>
      <c r="N50" s="130">
        <v>101</v>
      </c>
      <c r="O50" s="131"/>
      <c r="P50" s="133"/>
      <c r="Q50" s="130"/>
      <c r="R50" s="134"/>
      <c r="S50" s="134"/>
      <c r="T50" s="134"/>
      <c r="U50" s="134"/>
      <c r="V50" s="134"/>
      <c r="W50" s="134"/>
      <c r="X50" s="134">
        <v>101</v>
      </c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3"/>
      <c r="AN50" s="131"/>
      <c r="AO50" s="116"/>
      <c r="AP50" s="2">
        <f t="shared" ref="AP50:AP51" si="19">IF(C50="tfr",0,SUM(SUM(N50:P50)-SUM(Q50:AO50)))</f>
        <v>0</v>
      </c>
    </row>
    <row r="51" spans="1:42" x14ac:dyDescent="0.25">
      <c r="A51" s="117">
        <v>45278</v>
      </c>
      <c r="B51" s="135" t="s">
        <v>83</v>
      </c>
      <c r="C51" s="119" t="s">
        <v>84</v>
      </c>
      <c r="D51" s="129"/>
      <c r="E51" s="130"/>
      <c r="F51" s="131"/>
      <c r="G51" s="123"/>
      <c r="H51" s="132"/>
      <c r="I51" s="122"/>
      <c r="J51" s="122"/>
      <c r="K51" s="122"/>
      <c r="L51" s="122"/>
      <c r="M51" s="122"/>
      <c r="N51" s="130">
        <v>454.47</v>
      </c>
      <c r="O51" s="131"/>
      <c r="P51" s="133"/>
      <c r="Q51" s="130">
        <v>428.47</v>
      </c>
      <c r="R51" s="134"/>
      <c r="S51" s="134"/>
      <c r="T51" s="134">
        <v>26</v>
      </c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4"/>
      <c r="AK51" s="134"/>
      <c r="AL51" s="134"/>
      <c r="AM51" s="133"/>
      <c r="AN51" s="131"/>
      <c r="AO51" s="116"/>
      <c r="AP51" s="2">
        <f t="shared" si="19"/>
        <v>0</v>
      </c>
    </row>
    <row r="52" spans="1:42" x14ac:dyDescent="0.25">
      <c r="A52" s="117">
        <v>45278</v>
      </c>
      <c r="B52" s="135" t="s">
        <v>115</v>
      </c>
      <c r="C52" s="119" t="s">
        <v>84</v>
      </c>
      <c r="D52" s="129"/>
      <c r="E52" s="130"/>
      <c r="F52" s="131"/>
      <c r="G52" s="123"/>
      <c r="H52" s="132"/>
      <c r="I52" s="122"/>
      <c r="J52" s="122"/>
      <c r="K52" s="122"/>
      <c r="L52" s="122"/>
      <c r="M52" s="122"/>
      <c r="N52" s="130">
        <v>112</v>
      </c>
      <c r="O52" s="131"/>
      <c r="P52" s="133"/>
      <c r="Q52" s="130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B52" s="134"/>
      <c r="AC52" s="134"/>
      <c r="AD52" s="134"/>
      <c r="AE52" s="134"/>
      <c r="AF52" s="134"/>
      <c r="AG52" s="134"/>
      <c r="AH52" s="134"/>
      <c r="AI52" s="134">
        <v>102</v>
      </c>
      <c r="AJ52" s="134"/>
      <c r="AK52" s="134"/>
      <c r="AL52" s="134"/>
      <c r="AM52" s="133">
        <v>10</v>
      </c>
      <c r="AN52" s="131"/>
      <c r="AO52" s="116"/>
      <c r="AP52" s="2">
        <f t="shared" si="18"/>
        <v>0</v>
      </c>
    </row>
    <row r="53" spans="1:42" x14ac:dyDescent="0.25">
      <c r="A53" s="117">
        <v>45300</v>
      </c>
      <c r="B53" s="135" t="s">
        <v>17</v>
      </c>
      <c r="C53" s="119"/>
      <c r="D53" s="129"/>
      <c r="E53" s="130"/>
      <c r="F53" s="131">
        <v>13.6</v>
      </c>
      <c r="G53" s="123"/>
      <c r="H53" s="132">
        <v>13.6</v>
      </c>
      <c r="I53" s="122"/>
      <c r="J53" s="122"/>
      <c r="K53" s="122"/>
      <c r="L53" s="122"/>
      <c r="M53" s="122"/>
      <c r="N53" s="130"/>
      <c r="O53" s="131"/>
      <c r="P53" s="133"/>
      <c r="Q53" s="130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B53" s="134"/>
      <c r="AC53" s="134"/>
      <c r="AD53" s="134"/>
      <c r="AE53" s="134"/>
      <c r="AF53" s="134"/>
      <c r="AG53" s="134"/>
      <c r="AH53" s="134"/>
      <c r="AI53" s="134"/>
      <c r="AJ53" s="134"/>
      <c r="AK53" s="134"/>
      <c r="AL53" s="134"/>
      <c r="AM53" s="133"/>
      <c r="AN53" s="131"/>
      <c r="AO53" s="116"/>
      <c r="AP53" s="2">
        <f t="shared" ref="AP53:AP54" si="20">IF(C53="tfr",0,SUM(SUM(N53:P53)-SUM(Q53:AO53)))</f>
        <v>0</v>
      </c>
    </row>
    <row r="54" spans="1:42" x14ac:dyDescent="0.25">
      <c r="A54" s="117">
        <v>45306</v>
      </c>
      <c r="B54" s="135" t="s">
        <v>83</v>
      </c>
      <c r="C54" s="119" t="s">
        <v>84</v>
      </c>
      <c r="D54" s="129"/>
      <c r="E54" s="130"/>
      <c r="F54" s="131"/>
      <c r="G54" s="123"/>
      <c r="H54" s="132"/>
      <c r="I54" s="122"/>
      <c r="J54" s="122"/>
      <c r="K54" s="122"/>
      <c r="L54" s="122"/>
      <c r="M54" s="122"/>
      <c r="N54" s="130">
        <v>305</v>
      </c>
      <c r="O54" s="131"/>
      <c r="P54" s="133"/>
      <c r="Q54" s="130">
        <v>279</v>
      </c>
      <c r="R54" s="134"/>
      <c r="S54" s="134"/>
      <c r="T54" s="134">
        <v>26</v>
      </c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3"/>
      <c r="AN54" s="131"/>
      <c r="AO54" s="116"/>
      <c r="AP54" s="2">
        <f t="shared" si="20"/>
        <v>0</v>
      </c>
    </row>
    <row r="55" spans="1:42" x14ac:dyDescent="0.25">
      <c r="A55" s="117">
        <v>45320</v>
      </c>
      <c r="B55" s="135" t="s">
        <v>79</v>
      </c>
      <c r="C55" s="119" t="s">
        <v>33</v>
      </c>
      <c r="D55" s="129"/>
      <c r="E55" s="130">
        <v>1600</v>
      </c>
      <c r="F55" s="131"/>
      <c r="G55" s="123"/>
      <c r="H55" s="132"/>
      <c r="I55" s="122"/>
      <c r="J55" s="122"/>
      <c r="K55" s="122"/>
      <c r="L55" s="122"/>
      <c r="M55" s="122"/>
      <c r="N55" s="130"/>
      <c r="O55" s="131">
        <v>1600</v>
      </c>
      <c r="P55" s="133"/>
      <c r="Q55" s="130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4"/>
      <c r="AK55" s="134"/>
      <c r="AL55" s="134"/>
      <c r="AM55" s="133"/>
      <c r="AN55" s="131"/>
      <c r="AO55" s="116"/>
      <c r="AP55" s="2">
        <f t="shared" si="18"/>
        <v>0</v>
      </c>
    </row>
    <row r="56" spans="1:42" x14ac:dyDescent="0.25">
      <c r="A56" s="117">
        <v>45324</v>
      </c>
      <c r="B56" s="135" t="s">
        <v>94</v>
      </c>
      <c r="C56" s="119" t="s">
        <v>84</v>
      </c>
      <c r="D56" s="129"/>
      <c r="E56" s="130"/>
      <c r="F56" s="131"/>
      <c r="G56" s="123"/>
      <c r="H56" s="132"/>
      <c r="I56" s="122"/>
      <c r="J56" s="122"/>
      <c r="K56" s="122"/>
      <c r="L56" s="122"/>
      <c r="M56" s="122"/>
      <c r="N56" s="130">
        <v>1822.8</v>
      </c>
      <c r="O56" s="131"/>
      <c r="P56" s="133"/>
      <c r="Q56" s="130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>
        <v>1519</v>
      </c>
      <c r="AF56" s="134"/>
      <c r="AG56" s="134"/>
      <c r="AH56" s="134"/>
      <c r="AI56" s="134"/>
      <c r="AJ56" s="134"/>
      <c r="AK56" s="134"/>
      <c r="AL56" s="134"/>
      <c r="AM56" s="133">
        <v>303.8</v>
      </c>
      <c r="AN56" s="131"/>
      <c r="AO56" s="116"/>
      <c r="AP56" s="2">
        <f t="shared" ref="AP56:AP64" si="21">IF(C56="tfr",0,SUM(SUM(N56:P56)-SUM(Q56:AO56)))</f>
        <v>0</v>
      </c>
    </row>
    <row r="57" spans="1:42" x14ac:dyDescent="0.25">
      <c r="A57" s="117">
        <v>45331</v>
      </c>
      <c r="B57" s="135" t="s">
        <v>17</v>
      </c>
      <c r="C57" s="119"/>
      <c r="D57" s="129"/>
      <c r="E57" s="130"/>
      <c r="F57" s="131">
        <v>13.87</v>
      </c>
      <c r="G57" s="123"/>
      <c r="H57" s="132">
        <v>13.87</v>
      </c>
      <c r="I57" s="122"/>
      <c r="J57" s="122"/>
      <c r="K57" s="122"/>
      <c r="L57" s="122"/>
      <c r="M57" s="122"/>
      <c r="N57" s="130"/>
      <c r="O57" s="131"/>
      <c r="P57" s="133"/>
      <c r="Q57" s="130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B57" s="134"/>
      <c r="AC57" s="134"/>
      <c r="AD57" s="134"/>
      <c r="AE57" s="134"/>
      <c r="AF57" s="134"/>
      <c r="AG57" s="134"/>
      <c r="AH57" s="134"/>
      <c r="AI57" s="134"/>
      <c r="AJ57" s="134"/>
      <c r="AK57" s="134"/>
      <c r="AL57" s="134"/>
      <c r="AM57" s="133"/>
      <c r="AN57" s="131"/>
      <c r="AO57" s="116"/>
      <c r="AP57" s="2">
        <f t="shared" si="21"/>
        <v>0</v>
      </c>
    </row>
    <row r="58" spans="1:42" x14ac:dyDescent="0.25">
      <c r="A58" s="117">
        <v>45335</v>
      </c>
      <c r="B58" s="135" t="s">
        <v>79</v>
      </c>
      <c r="C58" s="119" t="s">
        <v>33</v>
      </c>
      <c r="D58" s="129"/>
      <c r="E58" s="130">
        <v>500</v>
      </c>
      <c r="F58" s="131"/>
      <c r="G58" s="123"/>
      <c r="H58" s="132"/>
      <c r="I58" s="122"/>
      <c r="J58" s="122"/>
      <c r="K58" s="122"/>
      <c r="L58" s="122"/>
      <c r="M58" s="122"/>
      <c r="N58" s="130"/>
      <c r="O58" s="131">
        <v>500</v>
      </c>
      <c r="P58" s="133"/>
      <c r="Q58" s="130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4"/>
      <c r="AI58" s="134"/>
      <c r="AJ58" s="134"/>
      <c r="AK58" s="134"/>
      <c r="AL58" s="134"/>
      <c r="AM58" s="133"/>
      <c r="AN58" s="131"/>
      <c r="AO58" s="116"/>
      <c r="AP58" s="2">
        <f t="shared" si="21"/>
        <v>0</v>
      </c>
    </row>
    <row r="59" spans="1:42" x14ac:dyDescent="0.25">
      <c r="A59" s="117">
        <v>45336</v>
      </c>
      <c r="B59" s="135" t="s">
        <v>83</v>
      </c>
      <c r="C59" s="119" t="s">
        <v>84</v>
      </c>
      <c r="D59" s="129"/>
      <c r="E59" s="130"/>
      <c r="F59" s="131"/>
      <c r="G59" s="123"/>
      <c r="H59" s="132"/>
      <c r="I59" s="122"/>
      <c r="J59" s="122"/>
      <c r="K59" s="122"/>
      <c r="L59" s="122"/>
      <c r="M59" s="122"/>
      <c r="N59" s="130">
        <v>327.3</v>
      </c>
      <c r="O59" s="131"/>
      <c r="P59" s="133"/>
      <c r="Q59" s="130">
        <v>278.8</v>
      </c>
      <c r="R59" s="134"/>
      <c r="S59" s="134"/>
      <c r="T59" s="134">
        <v>26</v>
      </c>
      <c r="U59" s="134">
        <v>22.5</v>
      </c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4"/>
      <c r="AM59" s="133"/>
      <c r="AN59" s="131"/>
      <c r="AO59" s="116"/>
      <c r="AP59" s="2">
        <f t="shared" si="21"/>
        <v>0</v>
      </c>
    </row>
    <row r="60" spans="1:42" x14ac:dyDescent="0.25">
      <c r="A60" s="117">
        <v>45336</v>
      </c>
      <c r="B60" s="135" t="s">
        <v>116</v>
      </c>
      <c r="C60" s="119" t="s">
        <v>84</v>
      </c>
      <c r="D60" s="129"/>
      <c r="E60" s="130"/>
      <c r="F60" s="131"/>
      <c r="G60" s="123"/>
      <c r="H60" s="132"/>
      <c r="I60" s="122"/>
      <c r="J60" s="122"/>
      <c r="K60" s="122"/>
      <c r="L60" s="122"/>
      <c r="M60" s="122"/>
      <c r="N60" s="130">
        <v>151.19999999999999</v>
      </c>
      <c r="O60" s="131"/>
      <c r="P60" s="133"/>
      <c r="Q60" s="130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4">
        <v>126</v>
      </c>
      <c r="AI60" s="134"/>
      <c r="AJ60" s="134"/>
      <c r="AK60" s="134"/>
      <c r="AL60" s="134"/>
      <c r="AM60" s="133">
        <v>25.2</v>
      </c>
      <c r="AN60" s="131"/>
      <c r="AO60" s="116"/>
      <c r="AP60" s="2">
        <f t="shared" si="21"/>
        <v>0</v>
      </c>
    </row>
    <row r="61" spans="1:42" x14ac:dyDescent="0.25">
      <c r="A61" s="117">
        <v>45337</v>
      </c>
      <c r="B61" s="135" t="s">
        <v>117</v>
      </c>
      <c r="C61" s="119" t="s">
        <v>84</v>
      </c>
      <c r="D61" s="129"/>
      <c r="E61" s="130"/>
      <c r="F61" s="131"/>
      <c r="G61" s="123"/>
      <c r="H61" s="132"/>
      <c r="I61" s="122"/>
      <c r="J61" s="122"/>
      <c r="K61" s="122"/>
      <c r="L61" s="122"/>
      <c r="M61" s="122"/>
      <c r="N61" s="130"/>
      <c r="O61" s="131"/>
      <c r="P61" s="133">
        <v>1275</v>
      </c>
      <c r="Q61" s="130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3"/>
      <c r="AN61" s="131">
        <v>1275</v>
      </c>
      <c r="AO61" s="116"/>
      <c r="AP61" s="2">
        <f t="shared" si="21"/>
        <v>0</v>
      </c>
    </row>
    <row r="62" spans="1:42" x14ac:dyDescent="0.25">
      <c r="A62" s="117">
        <v>45362</v>
      </c>
      <c r="B62" s="135" t="s">
        <v>17</v>
      </c>
      <c r="C62" s="119"/>
      <c r="D62" s="129"/>
      <c r="E62" s="130"/>
      <c r="F62" s="131">
        <v>12.3</v>
      </c>
      <c r="G62" s="123"/>
      <c r="H62" s="132">
        <v>12.3</v>
      </c>
      <c r="I62" s="122"/>
      <c r="J62" s="122"/>
      <c r="K62" s="122"/>
      <c r="L62" s="122"/>
      <c r="M62" s="122"/>
      <c r="N62" s="130"/>
      <c r="O62" s="131"/>
      <c r="P62" s="133"/>
      <c r="Q62" s="130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4"/>
      <c r="AK62" s="134"/>
      <c r="AL62" s="134"/>
      <c r="AM62" s="133"/>
      <c r="AN62" s="131"/>
      <c r="AO62" s="116"/>
      <c r="AP62" s="2">
        <f t="shared" ref="AP62:AP63" si="22">IF(C62="tfr",0,SUM(SUM(N62:P62)-SUM(Q62:AO62)))</f>
        <v>0</v>
      </c>
    </row>
    <row r="63" spans="1:42" x14ac:dyDescent="0.25">
      <c r="A63" s="117">
        <v>45364</v>
      </c>
      <c r="B63" s="135" t="s">
        <v>79</v>
      </c>
      <c r="C63" s="119" t="s">
        <v>33</v>
      </c>
      <c r="D63" s="129"/>
      <c r="E63" s="130">
        <v>350</v>
      </c>
      <c r="F63" s="131"/>
      <c r="G63" s="123"/>
      <c r="H63" s="132"/>
      <c r="I63" s="122"/>
      <c r="J63" s="122"/>
      <c r="K63" s="122"/>
      <c r="L63" s="122"/>
      <c r="M63" s="122"/>
      <c r="N63" s="130"/>
      <c r="O63" s="131">
        <v>350</v>
      </c>
      <c r="P63" s="133"/>
      <c r="Q63" s="130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3"/>
      <c r="AN63" s="131"/>
      <c r="AO63" s="116"/>
      <c r="AP63" s="2">
        <f t="shared" si="22"/>
        <v>0</v>
      </c>
    </row>
    <row r="64" spans="1:42" x14ac:dyDescent="0.25">
      <c r="A64" s="117">
        <v>45365</v>
      </c>
      <c r="B64" s="135" t="s">
        <v>83</v>
      </c>
      <c r="C64" s="119" t="s">
        <v>84</v>
      </c>
      <c r="D64" s="129"/>
      <c r="E64" s="130"/>
      <c r="F64" s="131"/>
      <c r="G64" s="123"/>
      <c r="H64" s="132"/>
      <c r="I64" s="122"/>
      <c r="J64" s="122"/>
      <c r="K64" s="122"/>
      <c r="L64" s="122"/>
      <c r="M64" s="122"/>
      <c r="N64" s="130">
        <v>358.45</v>
      </c>
      <c r="O64" s="131"/>
      <c r="P64" s="133"/>
      <c r="Q64" s="130">
        <v>312.2</v>
      </c>
      <c r="R64" s="134"/>
      <c r="S64" s="134"/>
      <c r="T64" s="134">
        <v>26</v>
      </c>
      <c r="U64" s="134">
        <v>20.25</v>
      </c>
      <c r="V64" s="134"/>
      <c r="W64" s="134"/>
      <c r="X64" s="134"/>
      <c r="Y64" s="134"/>
      <c r="Z64" s="134"/>
      <c r="AA64" s="134"/>
      <c r="AB64" s="134"/>
      <c r="AC64" s="134"/>
      <c r="AD64" s="134"/>
      <c r="AE64" s="134"/>
      <c r="AF64" s="134"/>
      <c r="AG64" s="134"/>
      <c r="AH64" s="134"/>
      <c r="AI64" s="134"/>
      <c r="AJ64" s="134"/>
      <c r="AK64" s="134"/>
      <c r="AL64" s="134"/>
      <c r="AM64" s="133"/>
      <c r="AN64" s="131"/>
      <c r="AO64" s="116"/>
      <c r="AP64" s="2">
        <f t="shared" si="21"/>
        <v>0</v>
      </c>
    </row>
    <row r="65" spans="1:42" x14ac:dyDescent="0.25">
      <c r="A65" s="117"/>
      <c r="B65" s="135"/>
      <c r="C65" s="119"/>
      <c r="D65" s="129"/>
      <c r="E65" s="130"/>
      <c r="F65" s="131"/>
      <c r="G65" s="123"/>
      <c r="H65" s="132"/>
      <c r="I65" s="122"/>
      <c r="J65" s="122"/>
      <c r="K65" s="122"/>
      <c r="L65" s="122"/>
      <c r="M65" s="122"/>
      <c r="N65" s="130"/>
      <c r="O65" s="131"/>
      <c r="P65" s="133"/>
      <c r="Q65" s="130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3"/>
      <c r="AN65" s="131"/>
      <c r="AO65" s="116"/>
      <c r="AP65" s="2">
        <f t="shared" ref="AP65" si="23">IF(C65="tfr",0,SUM(SUM(N65:P65)-SUM(Q65:AO65)))</f>
        <v>0</v>
      </c>
    </row>
    <row r="66" spans="1:42" x14ac:dyDescent="0.25">
      <c r="A66" s="117"/>
      <c r="B66" s="136"/>
      <c r="C66" s="137"/>
      <c r="D66" s="138"/>
      <c r="E66" s="130"/>
      <c r="F66" s="131"/>
      <c r="G66" s="139"/>
      <c r="H66" s="140"/>
      <c r="I66" s="141"/>
      <c r="J66" s="141"/>
      <c r="K66" s="141"/>
      <c r="L66" s="141"/>
      <c r="M66" s="139"/>
      <c r="N66" s="142"/>
      <c r="O66" s="141"/>
      <c r="P66" s="139"/>
      <c r="Q66" s="130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4"/>
      <c r="AE66" s="134"/>
      <c r="AF66" s="134"/>
      <c r="AG66" s="134"/>
      <c r="AH66" s="134"/>
      <c r="AI66" s="134"/>
      <c r="AJ66" s="134"/>
      <c r="AK66" s="134"/>
      <c r="AL66" s="134"/>
      <c r="AM66" s="133"/>
      <c r="AN66" s="131"/>
      <c r="AO66" s="116"/>
      <c r="AP66" s="2">
        <f t="shared" si="0"/>
        <v>0</v>
      </c>
    </row>
    <row r="67" spans="1:42" s="16" customFormat="1" ht="15.75" thickBot="1" x14ac:dyDescent="0.3">
      <c r="A67" s="192"/>
      <c r="B67" s="143" t="s">
        <v>18</v>
      </c>
      <c r="C67" s="144"/>
      <c r="D67" s="145"/>
      <c r="E67" s="146">
        <f t="shared" ref="E67:AO67" si="24">SUM(E3:E66)</f>
        <v>9695.4700000000012</v>
      </c>
      <c r="F67" s="147">
        <f t="shared" si="24"/>
        <v>20204.609999999993</v>
      </c>
      <c r="G67" s="148">
        <f t="shared" si="24"/>
        <v>12834.689999999997</v>
      </c>
      <c r="H67" s="149">
        <f t="shared" si="24"/>
        <v>127.46</v>
      </c>
      <c r="I67" s="150">
        <f t="shared" si="24"/>
        <v>10096</v>
      </c>
      <c r="J67" s="150">
        <f t="shared" si="24"/>
        <v>0</v>
      </c>
      <c r="K67" s="150">
        <f t="shared" si="24"/>
        <v>0</v>
      </c>
      <c r="L67" s="150">
        <f t="shared" si="24"/>
        <v>62.88</v>
      </c>
      <c r="M67" s="151">
        <f t="shared" si="24"/>
        <v>879.1</v>
      </c>
      <c r="N67" s="150">
        <f t="shared" si="24"/>
        <v>9568</v>
      </c>
      <c r="O67" s="150">
        <f t="shared" si="24"/>
        <v>9450</v>
      </c>
      <c r="P67" s="151">
        <f t="shared" si="24"/>
        <v>6035.2800000000007</v>
      </c>
      <c r="Q67" s="152">
        <f t="shared" si="24"/>
        <v>3375.71</v>
      </c>
      <c r="R67" s="152">
        <f t="shared" si="24"/>
        <v>113.04</v>
      </c>
      <c r="S67" s="152">
        <f t="shared" si="24"/>
        <v>0</v>
      </c>
      <c r="T67" s="152">
        <f t="shared" si="24"/>
        <v>265.57</v>
      </c>
      <c r="U67" s="152">
        <f t="shared" si="24"/>
        <v>119.25</v>
      </c>
      <c r="V67" s="152">
        <f t="shared" si="24"/>
        <v>32.49</v>
      </c>
      <c r="W67" s="152">
        <f t="shared" si="24"/>
        <v>332.49</v>
      </c>
      <c r="X67" s="152">
        <f t="shared" si="24"/>
        <v>347.40999999999997</v>
      </c>
      <c r="Y67" s="152">
        <f t="shared" si="24"/>
        <v>264.71999999999997</v>
      </c>
      <c r="Z67" s="152">
        <f t="shared" si="24"/>
        <v>155</v>
      </c>
      <c r="AA67" s="152">
        <f t="shared" si="24"/>
        <v>397.53</v>
      </c>
      <c r="AB67" s="152">
        <f t="shared" si="24"/>
        <v>540.71</v>
      </c>
      <c r="AC67" s="152">
        <f t="shared" si="24"/>
        <v>89</v>
      </c>
      <c r="AD67" s="152">
        <f t="shared" si="24"/>
        <v>0</v>
      </c>
      <c r="AE67" s="152">
        <f t="shared" si="24"/>
        <v>2387</v>
      </c>
      <c r="AF67" s="152">
        <f t="shared" si="24"/>
        <v>0</v>
      </c>
      <c r="AG67" s="152">
        <f t="shared" si="24"/>
        <v>93.41</v>
      </c>
      <c r="AH67" s="152">
        <f t="shared" si="24"/>
        <v>126</v>
      </c>
      <c r="AI67" s="152">
        <f t="shared" si="24"/>
        <v>102</v>
      </c>
      <c r="AJ67" s="152">
        <f t="shared" si="24"/>
        <v>59</v>
      </c>
      <c r="AK67" s="152">
        <f t="shared" si="24"/>
        <v>0</v>
      </c>
      <c r="AL67" s="152">
        <f t="shared" si="24"/>
        <v>0</v>
      </c>
      <c r="AM67" s="153">
        <f t="shared" si="24"/>
        <v>767.67000000000007</v>
      </c>
      <c r="AN67" s="153">
        <f t="shared" si="24"/>
        <v>6017.4</v>
      </c>
      <c r="AO67" s="154">
        <f t="shared" si="24"/>
        <v>17.88</v>
      </c>
      <c r="AP67" s="2"/>
    </row>
    <row r="68" spans="1:42" s="16" customFormat="1" ht="15.75" thickTop="1" x14ac:dyDescent="0.25">
      <c r="A68" s="193"/>
      <c r="B68" s="155" t="s">
        <v>1</v>
      </c>
      <c r="C68" s="156"/>
      <c r="D68" s="157"/>
      <c r="E68" s="158">
        <f>N67</f>
        <v>9568</v>
      </c>
      <c r="F68" s="159">
        <f t="shared" ref="F68:G68" si="25">O67</f>
        <v>9450</v>
      </c>
      <c r="G68" s="160">
        <f t="shared" si="25"/>
        <v>6035.2800000000007</v>
      </c>
      <c r="H68" s="161"/>
      <c r="I68" s="161"/>
      <c r="J68" s="161"/>
      <c r="K68" s="161"/>
      <c r="L68" s="161"/>
      <c r="M68" s="161"/>
      <c r="N68" s="104" t="s">
        <v>19</v>
      </c>
      <c r="O68" s="104" t="s">
        <v>19</v>
      </c>
      <c r="P68" s="104" t="s">
        <v>19</v>
      </c>
      <c r="Q68" s="161" t="s">
        <v>19</v>
      </c>
      <c r="R68" s="161"/>
      <c r="S68" s="161"/>
      <c r="T68" s="161"/>
      <c r="U68" s="161" t="s">
        <v>19</v>
      </c>
      <c r="V68" s="161"/>
      <c r="W68" s="161"/>
      <c r="X68" s="161"/>
      <c r="Y68" s="161"/>
      <c r="Z68" s="161" t="s">
        <v>19</v>
      </c>
      <c r="AA68" s="161" t="s">
        <v>19</v>
      </c>
      <c r="AB68" s="161" t="s">
        <v>19</v>
      </c>
      <c r="AC68" s="161" t="s">
        <v>19</v>
      </c>
      <c r="AD68" s="161"/>
      <c r="AE68" s="161" t="s">
        <v>19</v>
      </c>
      <c r="AF68" s="161" t="s">
        <v>19</v>
      </c>
      <c r="AG68" s="161"/>
      <c r="AH68" s="161" t="s">
        <v>19</v>
      </c>
      <c r="AI68" s="161"/>
      <c r="AJ68" s="161" t="s">
        <v>19</v>
      </c>
      <c r="AK68" s="161"/>
      <c r="AL68" s="161" t="s">
        <v>19</v>
      </c>
      <c r="AM68" s="161"/>
      <c r="AN68" s="161" t="s">
        <v>19</v>
      </c>
      <c r="AO68" s="161" t="s">
        <v>19</v>
      </c>
    </row>
    <row r="69" spans="1:42" s="16" customFormat="1" ht="15.75" thickBot="1" x14ac:dyDescent="0.3">
      <c r="A69" s="194"/>
      <c r="B69" s="162" t="s">
        <v>20</v>
      </c>
      <c r="C69" s="163"/>
      <c r="D69" s="164" t="s">
        <v>21</v>
      </c>
      <c r="E69" s="165">
        <f>E67-E68</f>
        <v>127.47000000000116</v>
      </c>
      <c r="F69" s="166">
        <f>F67-F68</f>
        <v>10754.609999999993</v>
      </c>
      <c r="G69" s="167">
        <f>G67-G68</f>
        <v>6799.4099999999962</v>
      </c>
      <c r="H69" s="161"/>
      <c r="I69" s="161"/>
      <c r="J69" s="161"/>
      <c r="K69" s="161"/>
      <c r="L69" s="161"/>
      <c r="M69" s="161"/>
      <c r="N69" s="161" t="s">
        <v>19</v>
      </c>
      <c r="O69" s="161" t="s">
        <v>19</v>
      </c>
      <c r="P69" s="161" t="s">
        <v>19</v>
      </c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  <c r="AN69" s="161"/>
      <c r="AO69" s="161" t="s">
        <v>19</v>
      </c>
    </row>
    <row r="70" spans="1:42" ht="15.75" thickTop="1" x14ac:dyDescent="0.25">
      <c r="A70" s="6"/>
      <c r="B70" s="4"/>
      <c r="C70" s="8"/>
      <c r="D70" s="3"/>
      <c r="E70" s="4"/>
      <c r="F70" s="4"/>
      <c r="H70" s="168" t="s">
        <v>22</v>
      </c>
      <c r="I70" s="169">
        <f>SUM(H67:M67)</f>
        <v>11165.439999999999</v>
      </c>
      <c r="L70" s="170"/>
      <c r="M70" s="170"/>
      <c r="N70" s="168" t="s">
        <v>23</v>
      </c>
      <c r="O70" s="169">
        <f>SUM(Q67:AO67)</f>
        <v>15603.279999999999</v>
      </c>
      <c r="Y70" s="4"/>
      <c r="Z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2" s="18" customFormat="1" ht="32.25" customHeight="1" x14ac:dyDescent="0.25">
      <c r="A71" s="12"/>
      <c r="B71" s="12"/>
      <c r="C71" s="12"/>
      <c r="D71" s="12"/>
      <c r="E71" s="12"/>
      <c r="F71" s="12"/>
      <c r="G71" s="12"/>
      <c r="H71" s="2"/>
      <c r="I71" s="2"/>
      <c r="J71" s="171"/>
      <c r="K71" s="171"/>
      <c r="L71" s="171"/>
      <c r="M71" s="171"/>
      <c r="N71" s="19"/>
      <c r="O71" s="172"/>
      <c r="P71" s="17"/>
      <c r="Q71" s="19"/>
      <c r="R71" s="19"/>
      <c r="S71" s="19"/>
      <c r="T71" s="19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1:42" s="24" customFormat="1" ht="43.15" x14ac:dyDescent="0.3">
      <c r="A72" s="27" t="s">
        <v>118</v>
      </c>
      <c r="B72" s="15"/>
      <c r="C72" s="15"/>
      <c r="D72" s="15"/>
      <c r="E72" s="15"/>
      <c r="F72" s="35" t="s">
        <v>24</v>
      </c>
      <c r="H72" s="35" t="s">
        <v>25</v>
      </c>
      <c r="I72" s="23"/>
      <c r="J72" s="27" t="s">
        <v>32</v>
      </c>
      <c r="K72" s="23"/>
      <c r="L72" s="23"/>
      <c r="M72" s="23"/>
      <c r="N72" s="28">
        <f>SUM(E3:G3)</f>
        <v>22119.329999999994</v>
      </c>
      <c r="P72" s="57" t="s">
        <v>35</v>
      </c>
      <c r="S72" s="28">
        <f>SUM(E3:F3)</f>
        <v>9347.519999999995</v>
      </c>
      <c r="Y72" s="21" t="s">
        <v>19</v>
      </c>
      <c r="Z72" s="14"/>
      <c r="AB72" s="22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</row>
    <row r="73" spans="1:42" s="24" customFormat="1" ht="16.5" customHeight="1" x14ac:dyDescent="0.3">
      <c r="A73" s="15" t="s">
        <v>81</v>
      </c>
      <c r="B73" s="15"/>
      <c r="C73" s="15"/>
      <c r="D73" s="29">
        <f>E69</f>
        <v>127.47000000000116</v>
      </c>
      <c r="E73" s="30" t="s">
        <v>19</v>
      </c>
      <c r="F73" s="31"/>
      <c r="G73" s="15" t="s">
        <v>19</v>
      </c>
      <c r="H73" s="31">
        <f>D73-F73</f>
        <v>127.47000000000116</v>
      </c>
      <c r="I73" s="23"/>
      <c r="J73" s="32" t="s">
        <v>26</v>
      </c>
      <c r="K73" s="23"/>
      <c r="L73" s="23"/>
      <c r="M73" s="23"/>
      <c r="N73" s="28">
        <f>I70</f>
        <v>11165.439999999999</v>
      </c>
      <c r="P73" s="58" t="s">
        <v>26</v>
      </c>
      <c r="S73" s="28">
        <f>SUM(H67:K67) +M67</f>
        <v>11102.56</v>
      </c>
      <c r="U73" s="23"/>
      <c r="V73" s="23"/>
      <c r="W73" s="23"/>
      <c r="X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</row>
    <row r="74" spans="1:42" s="24" customFormat="1" ht="16.5" customHeight="1" x14ac:dyDescent="0.3">
      <c r="A74" s="15" t="s">
        <v>82</v>
      </c>
      <c r="B74" s="15"/>
      <c r="C74" s="15"/>
      <c r="D74" s="29">
        <f>F69</f>
        <v>10754.609999999993</v>
      </c>
      <c r="E74" s="15"/>
      <c r="F74" s="31"/>
      <c r="G74" s="15" t="s">
        <v>19</v>
      </c>
      <c r="H74" s="31">
        <f>D74+F74</f>
        <v>10754.609999999993</v>
      </c>
      <c r="I74" s="23"/>
      <c r="J74" s="23"/>
      <c r="K74" s="23"/>
      <c r="L74" s="23"/>
      <c r="M74" s="23"/>
      <c r="N74" s="26">
        <f>SUM(N72:N73)</f>
        <v>33284.76999999999</v>
      </c>
      <c r="P74" s="18"/>
      <c r="U74" s="23"/>
      <c r="V74" s="23"/>
      <c r="W74" s="23"/>
      <c r="X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</row>
    <row r="75" spans="1:42" s="24" customFormat="1" ht="16.5" customHeight="1" x14ac:dyDescent="0.3">
      <c r="A75" s="15" t="s">
        <v>3</v>
      </c>
      <c r="B75" s="15"/>
      <c r="C75" s="15"/>
      <c r="D75" s="29">
        <f>G69</f>
        <v>6799.4099999999962</v>
      </c>
      <c r="E75" s="30" t="s">
        <v>19</v>
      </c>
      <c r="F75" s="31"/>
      <c r="G75" s="15"/>
      <c r="H75" s="31">
        <f>D75+F75</f>
        <v>6799.4099999999962</v>
      </c>
      <c r="I75" s="23"/>
      <c r="J75" s="32" t="s">
        <v>27</v>
      </c>
      <c r="K75" s="23"/>
      <c r="L75" s="23"/>
      <c r="M75" s="23"/>
      <c r="N75" s="28">
        <f>O70</f>
        <v>15603.279999999999</v>
      </c>
      <c r="P75" s="58" t="s">
        <v>27</v>
      </c>
      <c r="S75" s="28">
        <f>SUM(Q67:AM67)</f>
        <v>9568</v>
      </c>
      <c r="U75" s="23"/>
      <c r="V75" s="23"/>
      <c r="W75" s="23"/>
      <c r="X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</row>
    <row r="76" spans="1:42" s="24" customFormat="1" ht="20.25" customHeight="1" x14ac:dyDescent="0.3">
      <c r="A76" s="27" t="s">
        <v>28</v>
      </c>
      <c r="B76" s="18"/>
      <c r="C76" s="33"/>
      <c r="D76" s="25">
        <f>SUM(D73:D75)</f>
        <v>17681.489999999991</v>
      </c>
      <c r="E76" s="15"/>
      <c r="F76" s="15"/>
      <c r="G76" s="15"/>
      <c r="H76" s="34">
        <f>SUM(H73:H75)</f>
        <v>17681.489999999991</v>
      </c>
      <c r="I76" s="27"/>
      <c r="J76" s="27" t="s">
        <v>29</v>
      </c>
      <c r="L76" s="27"/>
      <c r="M76" s="27"/>
      <c r="N76" s="26">
        <f>N74-N75</f>
        <v>17681.489999999991</v>
      </c>
      <c r="P76" s="59" t="s">
        <v>36</v>
      </c>
      <c r="S76" s="177">
        <f>SUM(S72+S73-S75)</f>
        <v>10882.079999999994</v>
      </c>
      <c r="U76" s="23"/>
      <c r="V76" s="23"/>
      <c r="W76" s="23"/>
      <c r="X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</row>
    <row r="77" spans="1:42" ht="14.45" x14ac:dyDescent="0.3">
      <c r="A77" s="15"/>
      <c r="B77" s="15"/>
      <c r="C77" s="15"/>
      <c r="D77" s="15"/>
      <c r="E77" s="15"/>
      <c r="F77" s="15"/>
      <c r="G77" s="15"/>
      <c r="H77" s="15"/>
      <c r="I77" s="23"/>
      <c r="J77" s="23"/>
      <c r="K77" s="23"/>
      <c r="L77" s="23"/>
      <c r="M77" s="23"/>
      <c r="N77" s="23"/>
      <c r="Q77" s="23"/>
      <c r="R77" s="23"/>
      <c r="S77" s="23"/>
      <c r="T77" s="23"/>
    </row>
    <row r="78" spans="1:42" ht="14.45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42" ht="14.45" x14ac:dyDescent="0.3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</row>
    <row r="80" spans="1:42" ht="14.45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3"/>
      <c r="K80" s="13"/>
      <c r="L80" s="12"/>
      <c r="M80" s="12"/>
      <c r="N80" s="12"/>
      <c r="O80" s="12"/>
      <c r="P80" s="12"/>
    </row>
    <row r="81" spans="1:4" ht="14.45" x14ac:dyDescent="0.3">
      <c r="A81" s="10"/>
      <c r="C81" s="2"/>
      <c r="D81" s="2"/>
    </row>
    <row r="82" spans="1:4" ht="14.45" x14ac:dyDescent="0.3">
      <c r="A82" s="11"/>
      <c r="C82" s="2"/>
      <c r="D82" s="2"/>
    </row>
    <row r="83" spans="1:4" ht="14.45" x14ac:dyDescent="0.3">
      <c r="A83" s="9"/>
    </row>
  </sheetData>
  <autoFilter ref="A2:AP70"/>
  <mergeCells count="5">
    <mergeCell ref="Q1:AP1"/>
    <mergeCell ref="N1:P1"/>
    <mergeCell ref="A67:A69"/>
    <mergeCell ref="E1:G1"/>
    <mergeCell ref="H1:M1"/>
  </mergeCells>
  <conditionalFormatting sqref="AP2:AP1048576">
    <cfRule type="cellIs" dxfId="0" priority="1" operator="notEqual">
      <formula>0</formula>
    </cfRule>
  </conditionalFormatting>
  <pageMargins left="0.62992125984251968" right="0.23622047244094491" top="0.55118110236220474" bottom="0.35433070866141736" header="0.11811023622047245" footer="0.31496062992125984"/>
  <pageSetup paperSize="9" scale="51" fitToHeight="0" orientation="landscape" horizontalDpi="4294967293" r:id="rId1"/>
  <headerFooter>
    <oddHeader>&amp;C&amp;"-,Bold"&amp;UBroad Town Parish Council Cashbook</oddHeader>
  </headerFooter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T54"/>
  <sheetViews>
    <sheetView topLeftCell="A28" workbookViewId="0">
      <selection activeCell="I40" sqref="I40"/>
    </sheetView>
  </sheetViews>
  <sheetFormatPr defaultColWidth="9.140625" defaultRowHeight="15" x14ac:dyDescent="0.25"/>
  <cols>
    <col min="1" max="1" width="33" customWidth="1"/>
    <col min="2" max="2" width="12.28515625" customWidth="1"/>
    <col min="3" max="3" width="11.7109375" customWidth="1"/>
    <col min="4" max="4" width="10.85546875" customWidth="1"/>
    <col min="6" max="6" width="10.42578125" customWidth="1"/>
    <col min="8" max="8" width="9.7109375" customWidth="1"/>
    <col min="10" max="10" width="9.7109375" customWidth="1"/>
    <col min="14" max="14" width="10" customWidth="1"/>
    <col min="15" max="15" width="11.42578125" customWidth="1"/>
    <col min="16" max="16" width="19.85546875" customWidth="1"/>
    <col min="17" max="17" width="18.7109375" customWidth="1"/>
    <col min="18" max="18" width="17.7109375" customWidth="1"/>
    <col min="19" max="19" width="15" customWidth="1"/>
  </cols>
  <sheetData>
    <row r="1" spans="1:20" ht="25.9" x14ac:dyDescent="0.5">
      <c r="A1" s="60" t="s">
        <v>86</v>
      </c>
    </row>
    <row r="2" spans="1:20" ht="14.45" x14ac:dyDescent="0.3">
      <c r="A2" s="61" t="s">
        <v>37</v>
      </c>
      <c r="B2" s="62" t="s">
        <v>38</v>
      </c>
      <c r="C2" s="94">
        <v>45017</v>
      </c>
      <c r="D2" s="95">
        <v>45047</v>
      </c>
      <c r="E2" s="94">
        <v>45078</v>
      </c>
      <c r="F2" s="95">
        <v>45108</v>
      </c>
      <c r="G2" s="94">
        <v>45139</v>
      </c>
      <c r="H2" s="95">
        <v>45170</v>
      </c>
      <c r="I2" s="94">
        <v>45200</v>
      </c>
      <c r="J2" s="95">
        <v>45231</v>
      </c>
      <c r="K2" s="94">
        <v>45261</v>
      </c>
      <c r="L2" s="95">
        <v>45292</v>
      </c>
      <c r="M2" s="94">
        <v>45323</v>
      </c>
      <c r="N2" s="95">
        <v>45352</v>
      </c>
      <c r="O2" s="63" t="s">
        <v>39</v>
      </c>
    </row>
    <row r="3" spans="1:20" ht="14.45" x14ac:dyDescent="0.3">
      <c r="A3" s="64" t="s">
        <v>12</v>
      </c>
      <c r="B3" s="65">
        <v>10096</v>
      </c>
      <c r="C3" s="97">
        <f>SUMIFS('2023-2024'!$I3:$I66,'2023-2024'!$A3:$A66,"&gt;="&amp;C$2,'2023-2024'!$A3:$A66,"&lt;="&amp;EOMONTH(C2,0))</f>
        <v>5048</v>
      </c>
      <c r="D3" s="97">
        <f>SUMIFS('2023-2024'!$I3:$I66,'2023-2024'!$A3:$A66,"&gt;="&amp;D$2,'2023-2024'!$A3:$A66,"&lt;="&amp;EOMONTH(D2,0))</f>
        <v>0</v>
      </c>
      <c r="E3" s="97">
        <f>SUMIFS('2023-2024'!$I3:$I66,'2023-2024'!$A3:$A66,"&gt;="&amp;E$2,'2023-2024'!$A3:$A66,"&lt;="&amp;EOMONTH(E2,0))</f>
        <v>0</v>
      </c>
      <c r="F3" s="97">
        <f>SUMIFS('2023-2024'!$I3:$I66,'2023-2024'!$A3:$A66,"&gt;="&amp;F$2,'2023-2024'!$A3:$A66,"&lt;="&amp;EOMONTH(F2,0))</f>
        <v>0</v>
      </c>
      <c r="G3" s="97">
        <f>SUMIFS('2023-2024'!$I3:$I66,'2023-2024'!$A3:$A66,"&gt;="&amp;G$2,'2023-2024'!$A3:$A66,"&lt;="&amp;EOMONTH(G2,0))</f>
        <v>0</v>
      </c>
      <c r="H3" s="97">
        <f>SUMIFS('2023-2024'!$I3:$I66,'2023-2024'!$A3:$A66,"&gt;="&amp;H$2,'2023-2024'!$A3:$A66,"&lt;="&amp;EOMONTH(H2,0))</f>
        <v>5048</v>
      </c>
      <c r="I3" s="97">
        <f>SUMIFS('2023-2024'!$I3:$I66,'2023-2024'!$A3:$A66,"&gt;="&amp;I$2,'2023-2024'!$A3:$A66,"&lt;="&amp;EOMONTH(I2,0))</f>
        <v>0</v>
      </c>
      <c r="J3" s="97">
        <f>SUMIFS('2023-2024'!$I3:$I66,'2023-2024'!$A3:$A66,"&gt;="&amp;J$2,'2023-2024'!$A3:$A66,"&lt;="&amp;EOMONTH(J2,0))</f>
        <v>0</v>
      </c>
      <c r="K3" s="97">
        <f>SUMIFS('2023-2024'!$I3:$I66,'2023-2024'!$A3:$A66,"&gt;="&amp;K$2,'2023-2024'!$A3:$A66,"&lt;="&amp;EOMONTH(K2,0))</f>
        <v>0</v>
      </c>
      <c r="L3" s="97">
        <f>SUMIFS('2023-2024'!$I3:$I66,'2023-2024'!$A3:$A66,"&gt;="&amp;L$2,'2023-2024'!$A3:$A66,"&lt;="&amp;EOMONTH(L2,0))</f>
        <v>0</v>
      </c>
      <c r="M3" s="97">
        <f>SUMIFS('2023-2024'!$I3:$I66,'2023-2024'!$A3:$A66,"&gt;="&amp;M$2,'2023-2024'!$A3:$A66,"&lt;="&amp;EOMONTH(M2,0))</f>
        <v>0</v>
      </c>
      <c r="N3" s="97">
        <f>SUMIFS('2023-2024'!$I3:$I66,'2023-2024'!$A3:$A66,"&gt;="&amp;N$2,'2023-2024'!$A3:$A66,"&lt;="&amp;EOMONTH(N2,0))</f>
        <v>0</v>
      </c>
      <c r="O3" s="67">
        <f t="shared" ref="O3:O10" si="0">SUM(C3:N3)</f>
        <v>10096</v>
      </c>
    </row>
    <row r="4" spans="1:20" ht="14.45" x14ac:dyDescent="0.3">
      <c r="A4" s="64" t="s">
        <v>17</v>
      </c>
      <c r="B4" s="65"/>
      <c r="C4" s="97">
        <f>SUMIFS('2023-2024'!$H3:$H66,'2023-2024'!$A3:$A66,"&gt;="&amp;C$2,'2023-2024'!$A3:$A66,"&lt;="&amp;EOMONTH(C2,0))</f>
        <v>5.76</v>
      </c>
      <c r="D4" s="97">
        <f>SUMIFS('2023-2024'!$H3:$H66,'2023-2024'!$A3:$A66,"&gt;="&amp;D2,'2023-2024'!$A3:$A66,"&lt;="&amp;EOMONTH(D2,0))</f>
        <v>6.16</v>
      </c>
      <c r="E4" s="97">
        <f>SUMIFS('2023-2024'!$H3:$H66,'2023-2024'!$A3:$A66,"&gt;="&amp;E2,'2023-2024'!$A3:$A66,"&lt;="&amp;EOMONTH(E2,0))</f>
        <v>8.42</v>
      </c>
      <c r="F4" s="97">
        <f>SUMIFS('2023-2024'!$H3:$H66,'2023-2024'!$A3:$A66,"&gt;="&amp;F2,'2023-2024'!$A3:$A66,"&lt;="&amp;EOMONTH(F2,0))</f>
        <v>8.26</v>
      </c>
      <c r="G4" s="97">
        <f>SUMIFS('2023-2024'!$H3:$H66,'2023-2024'!$A3:$A66,"&gt;="&amp;G2,'2023-2024'!$A3:$A66,"&lt;="&amp;EOMONTH(G2,0))</f>
        <v>7.44</v>
      </c>
      <c r="H4" s="97">
        <f>SUMIFS('2023-2024'!$H3:$H66,'2023-2024'!$A3:$A66,"&gt;="&amp;H2,'2023-2024'!$A3:$A66,"&lt;="&amp;EOMONTH(H2,0))</f>
        <v>9.4</v>
      </c>
      <c r="I4" s="97">
        <f>SUMIFS('2023-2024'!$H3:$H66,'2023-2024'!$A3:$A66,"&gt;="&amp;I2,'2023-2024'!$A3:$A66,"&lt;="&amp;EOMONTH(I2,0))</f>
        <v>11.51</v>
      </c>
      <c r="J4" s="97">
        <f>SUMIFS('2023-2024'!$H3:$H66,'2023-2024'!$A3:$A66,"&gt;="&amp;J2,'2023-2024'!$A3:$A66,"&lt;="&amp;EOMONTH(J2,0))</f>
        <v>15.61</v>
      </c>
      <c r="K4" s="97">
        <f>SUMIFS('2023-2024'!$H3:$H66,'2023-2024'!$A3:$A66,"&gt;="&amp;K2,'2023-2024'!$A3:$A66,"&lt;="&amp;EOMONTH(K2,0))</f>
        <v>15.13</v>
      </c>
      <c r="L4" s="97">
        <f>SUMIFS('2023-2024'!$H3:$H66,'2023-2024'!$A3:$A66,"&gt;="&amp;L2,'2023-2024'!$A3:$A66,"&lt;="&amp;EOMONTH(L2,0))</f>
        <v>13.6</v>
      </c>
      <c r="M4" s="97">
        <f>SUMIFS('2023-2024'!$H3:$H66,'2023-2024'!$A3:$A66,"&gt;="&amp;M2,'2023-2024'!$A3:$A66,"&lt;="&amp;EOMONTH(M2,0))</f>
        <v>13.87</v>
      </c>
      <c r="N4" s="97">
        <f>SUMIFS('2023-2024'!$H3:$H66,'2023-2024'!$A3:$A66,"&gt;="&amp;N2,'2023-2024'!$A3:$A66,"&lt;="&amp;EOMONTH(N2,0))</f>
        <v>12.3</v>
      </c>
      <c r="O4" s="67">
        <f t="shared" si="0"/>
        <v>127.46</v>
      </c>
    </row>
    <row r="5" spans="1:20" ht="14.45" x14ac:dyDescent="0.3">
      <c r="A5" s="64" t="s">
        <v>14</v>
      </c>
      <c r="B5" s="65"/>
      <c r="C5" s="97">
        <f>SUMIFS('2023-2024'!$K3:$K66,'2023-2024'!$A3:$A66,"&gt;="&amp;C$2,'2023-2024'!$A3:$A66,"&lt;="&amp;EOMONTH(C2,0))</f>
        <v>0</v>
      </c>
      <c r="D5" s="97">
        <f>SUMIFS('2023-2024'!$K3:$K66,'2023-2024'!$A3:$A66,"&gt;="&amp;D$2,'2023-2024'!$A3:$A66,"&lt;="&amp;EOMONTH(D2,0))</f>
        <v>0</v>
      </c>
      <c r="E5" s="97">
        <f>SUMIFS('2023-2024'!$K3:$K66,'2023-2024'!$A3:$A66,"&gt;="&amp;E$2,'2023-2024'!$A3:$A66,"&lt;="&amp;EOMONTH(E2,0))</f>
        <v>0</v>
      </c>
      <c r="F5" s="97">
        <f>SUMIFS('2023-2024'!$K3:$K66,'2023-2024'!$A3:$A66,"&gt;="&amp;F$2,'2023-2024'!$A3:$A66,"&lt;="&amp;EOMONTH(F2,0))</f>
        <v>0</v>
      </c>
      <c r="G5" s="97">
        <f>SUMIFS('2023-2024'!$K3:$K66,'2023-2024'!$A3:$A66,"&gt;="&amp;G$2,'2023-2024'!$A3:$A66,"&lt;="&amp;EOMONTH(G2,0))</f>
        <v>0</v>
      </c>
      <c r="H5" s="97">
        <f>SUMIFS('2023-2024'!$K3:$K66,'2023-2024'!$A3:$A66,"&gt;="&amp;H$2,'2023-2024'!$A3:$A66,"&lt;="&amp;EOMONTH(H2,0))</f>
        <v>0</v>
      </c>
      <c r="I5" s="97">
        <f>SUMIFS('2023-2024'!$K3:$K66,'2023-2024'!$A3:$A66,"&gt;="&amp;I$2,'2023-2024'!$A3:$A66,"&lt;="&amp;EOMONTH(I2,0))</f>
        <v>0</v>
      </c>
      <c r="J5" s="97">
        <f>SUMIFS('2023-2024'!$K3:$K66,'2023-2024'!$A3:$A66,"&gt;="&amp;J$2,'2023-2024'!$A3:$A66,"&lt;="&amp;EOMONTH(J2,0))</f>
        <v>0</v>
      </c>
      <c r="K5" s="97">
        <f>SUMIFS('2023-2024'!$K3:$K66,'2023-2024'!$A3:$A66,"&gt;="&amp;K$2,'2023-2024'!$A3:$A66,"&lt;="&amp;EOMONTH(K2,0))</f>
        <v>0</v>
      </c>
      <c r="L5" s="97">
        <f>SUMIFS('2023-2024'!$K3:$K66,'2023-2024'!$A3:$A66,"&gt;="&amp;L$2,'2023-2024'!$A3:$A66,"&lt;="&amp;EOMONTH(L2,0))</f>
        <v>0</v>
      </c>
      <c r="M5" s="97">
        <f>SUMIFS('2023-2024'!$K3:$K66,'2023-2024'!$A3:$A66,"&gt;="&amp;M$2,'2023-2024'!$A3:$A66,"&lt;="&amp;EOMONTH(M2,0))</f>
        <v>0</v>
      </c>
      <c r="N5" s="97">
        <f>SUMIFS('2023-2024'!$K3:$K66,'2023-2024'!$A3:$A66,"&gt;="&amp;N$2,'2023-2024'!$A3:$A66,"&lt;="&amp;EOMONTH(N2,0))</f>
        <v>0</v>
      </c>
      <c r="O5" s="67">
        <f t="shared" si="0"/>
        <v>0</v>
      </c>
    </row>
    <row r="6" spans="1:20" ht="14.45" x14ac:dyDescent="0.3">
      <c r="A6" s="64" t="s">
        <v>40</v>
      </c>
      <c r="B6" s="65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67">
        <f t="shared" si="0"/>
        <v>0</v>
      </c>
    </row>
    <row r="7" spans="1:20" ht="14.45" x14ac:dyDescent="0.3">
      <c r="A7" s="64"/>
      <c r="B7" s="65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67">
        <f t="shared" si="0"/>
        <v>0</v>
      </c>
    </row>
    <row r="8" spans="1:20" ht="14.45" x14ac:dyDescent="0.3">
      <c r="A8" s="64"/>
      <c r="B8" s="65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67">
        <f t="shared" si="0"/>
        <v>0</v>
      </c>
    </row>
    <row r="9" spans="1:20" ht="14.45" x14ac:dyDescent="0.3">
      <c r="A9" s="64"/>
      <c r="B9" s="65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67">
        <f t="shared" si="0"/>
        <v>0</v>
      </c>
    </row>
    <row r="10" spans="1:20" ht="15" customHeight="1" thickBot="1" x14ac:dyDescent="0.35">
      <c r="A10" s="68" t="s">
        <v>13</v>
      </c>
      <c r="B10" s="65">
        <v>0</v>
      </c>
      <c r="C10" s="97">
        <f>SUMIFS('2023-2024'!$J3:$J66,'2023-2024'!$A3:$A66,"&gt;="&amp;C$2,'2023-2024'!$A3:$A66,"&lt;="&amp;EOMONTH(C2,0))</f>
        <v>0</v>
      </c>
      <c r="D10" s="97">
        <f>SUMIFS('2023-2024'!$J3:$J66,'2023-2024'!$A3:$A66,"&gt;="&amp;D$2,'2023-2024'!$A3:$A66,"&lt;="&amp;EOMONTH(D2,0))</f>
        <v>0</v>
      </c>
      <c r="E10" s="97">
        <f>SUMIFS('2023-2024'!$J3:$J66,'2023-2024'!$A3:$A66,"&gt;="&amp;E$2,'2023-2024'!$A3:$A66,"&lt;="&amp;EOMONTH(E2,0))</f>
        <v>0</v>
      </c>
      <c r="F10" s="97">
        <f>SUMIFS('2023-2024'!$J3:$J66,'2023-2024'!$A3:$A66,"&gt;="&amp;F$2,'2023-2024'!$A3:$A66,"&lt;="&amp;EOMONTH(F2,0))</f>
        <v>0</v>
      </c>
      <c r="G10" s="97">
        <f>SUMIFS('2023-2024'!$J3:$J66,'2023-2024'!$A3:$A66,"&gt;="&amp;G$2,'2023-2024'!$A3:$A66,"&lt;="&amp;EOMONTH(G2,0))</f>
        <v>0</v>
      </c>
      <c r="H10" s="97">
        <f>SUMIFS('2023-2024'!$J3:$J66,'2023-2024'!$A3:$A66,"&gt;="&amp;H$2,'2023-2024'!$A3:$A66,"&lt;="&amp;EOMONTH(H2,0))</f>
        <v>0</v>
      </c>
      <c r="I10" s="97">
        <f>SUMIFS('2023-2024'!$J3:$J66,'2023-2024'!$A3:$A66,"&gt;="&amp;I$2,'2023-2024'!$A3:$A66,"&lt;="&amp;EOMONTH(I2,0))</f>
        <v>0</v>
      </c>
      <c r="J10" s="97">
        <f>SUMIFS('2023-2024'!$J3:$J66,'2023-2024'!$A3:$A66,"&gt;="&amp;J$2,'2023-2024'!$A3:$A66,"&lt;="&amp;EOMONTH(J2,0))</f>
        <v>0</v>
      </c>
      <c r="K10" s="97">
        <f>SUMIFS('2023-2024'!$J3:$J66,'2023-2024'!$A3:$A66,"&gt;="&amp;K$2,'2023-2024'!$A3:$A66,"&lt;="&amp;EOMONTH(K2,0))</f>
        <v>0</v>
      </c>
      <c r="L10" s="97">
        <f>SUMIFS('2023-2024'!$J3:$J66,'2023-2024'!$A3:$A66,"&gt;="&amp;L$2,'2023-2024'!$A3:$A66,"&lt;="&amp;EOMONTH(L2,0))</f>
        <v>0</v>
      </c>
      <c r="M10" s="97">
        <f>SUMIFS('2023-2024'!$J3:$J66,'2023-2024'!$A3:$A66,"&gt;="&amp;M$2,'2023-2024'!$A3:$A66,"&lt;="&amp;EOMONTH(M2,0))</f>
        <v>0</v>
      </c>
      <c r="N10" s="97">
        <f>SUMIFS('2023-2024'!$J3:$J66,'2023-2024'!$A3:$A66,"&gt;="&amp;N$2,'2023-2024'!$A3:$A66,"&lt;="&amp;EOMONTH(N2,0))</f>
        <v>0</v>
      </c>
      <c r="O10" s="67">
        <f t="shared" si="0"/>
        <v>0</v>
      </c>
    </row>
    <row r="11" spans="1:20" thickBot="1" x14ac:dyDescent="0.35">
      <c r="A11" s="69"/>
      <c r="B11" s="70"/>
      <c r="C11" s="71"/>
      <c r="D11" s="66"/>
      <c r="E11" s="66"/>
      <c r="F11" s="66"/>
      <c r="G11" s="66"/>
      <c r="H11" s="66"/>
      <c r="I11" s="66"/>
      <c r="J11" s="66"/>
      <c r="K11" s="66"/>
      <c r="L11" s="72"/>
      <c r="M11" s="198" t="s">
        <v>41</v>
      </c>
      <c r="N11" s="199"/>
      <c r="O11" s="89">
        <f>SUM(O3:O10)</f>
        <v>10223.459999999999</v>
      </c>
    </row>
    <row r="12" spans="1:20" ht="14.45" x14ac:dyDescent="0.3">
      <c r="A12" s="69"/>
      <c r="B12" s="73"/>
      <c r="C12" s="71"/>
      <c r="D12" s="66"/>
      <c r="E12" s="66"/>
      <c r="F12" s="66"/>
      <c r="G12" s="66"/>
      <c r="H12" s="66"/>
      <c r="I12" s="66"/>
      <c r="J12" s="66"/>
      <c r="K12" s="66"/>
      <c r="L12" s="66"/>
      <c r="M12" s="74"/>
      <c r="N12" s="74"/>
      <c r="O12" s="67"/>
    </row>
    <row r="13" spans="1:20" thickBot="1" x14ac:dyDescent="0.35">
      <c r="A13" s="75" t="s">
        <v>42</v>
      </c>
      <c r="B13" s="62" t="s">
        <v>38</v>
      </c>
      <c r="C13" s="94">
        <v>45017</v>
      </c>
      <c r="D13" s="95">
        <v>45047</v>
      </c>
      <c r="E13" s="94">
        <v>45078</v>
      </c>
      <c r="F13" s="95">
        <v>45108</v>
      </c>
      <c r="G13" s="94">
        <v>45139</v>
      </c>
      <c r="H13" s="95">
        <v>45170</v>
      </c>
      <c r="I13" s="94">
        <v>45200</v>
      </c>
      <c r="J13" s="95">
        <v>45231</v>
      </c>
      <c r="K13" s="94">
        <v>45261</v>
      </c>
      <c r="L13" s="95">
        <v>45292</v>
      </c>
      <c r="M13" s="94">
        <v>45323</v>
      </c>
      <c r="N13" s="95">
        <v>45352</v>
      </c>
      <c r="O13" s="76" t="s">
        <v>39</v>
      </c>
      <c r="P13" s="77" t="s">
        <v>43</v>
      </c>
      <c r="Q13" s="102" t="s">
        <v>80</v>
      </c>
      <c r="R13" s="174" t="s">
        <v>87</v>
      </c>
      <c r="S13" s="174" t="s">
        <v>44</v>
      </c>
    </row>
    <row r="14" spans="1:20" ht="15" customHeight="1" thickBot="1" x14ac:dyDescent="0.35">
      <c r="A14" s="78" t="s">
        <v>75</v>
      </c>
      <c r="B14" s="79">
        <v>3500</v>
      </c>
      <c r="C14" s="98">
        <f>SUMIFS('2023-2024'!$Q3:$Q66,'2023-2024'!$A3:$A66,"&gt;="&amp;C$2,'2023-2024'!$A3:$A66,"&lt;="&amp;EOMONTH(C2,0))</f>
        <v>242.18</v>
      </c>
      <c r="D14" s="98">
        <f>SUMIFS('2023-2024'!$Q3:$Q66,'2023-2024'!$A3:$A66,"&gt;="&amp;D$2,'2023-2024'!$A3:$A66,"&lt;="&amp;EOMONTH(D2,0))</f>
        <v>242.18</v>
      </c>
      <c r="E14" s="98">
        <f>SUMIFS('2023-2024'!$Q3:$Q66,'2023-2024'!$A3:$A66,"&gt;="&amp;E$2,'2023-2024'!$A3:$A66,"&lt;="&amp;EOMONTH(E2,0))</f>
        <v>242.18</v>
      </c>
      <c r="F14" s="98">
        <f>SUMIFS('2023-2024'!$Q3:$Q66,'2023-2024'!$A3:$A66,"&gt;="&amp;F$2,'2023-2024'!$A3:$A66,"&lt;="&amp;EOMONTH(F2,0))</f>
        <v>242.18</v>
      </c>
      <c r="G14" s="98">
        <f>SUMIFS('2023-2024'!$Q3:$Q66,'2023-2024'!$A3:$A66,"&gt;="&amp;G$2,'2023-2024'!$A3:$A66,"&lt;="&amp;EOMONTH(G2,0))</f>
        <v>254.78</v>
      </c>
      <c r="H14" s="98">
        <f>SUMIFS('2023-2024'!$Q3:$Q66,'2023-2024'!$A3:$A66,"&gt;="&amp;H$2,'2023-2024'!$A3:$A66,"&lt;="&amp;EOMONTH(H2,0))</f>
        <v>340.68</v>
      </c>
      <c r="I14" s="98">
        <f>SUMIFS('2023-2024'!$Q3:$Q66,'2023-2024'!$A3:$A66,"&gt;="&amp;I$2,'2023-2024'!$A3:$A66,"&lt;="&amp;EOMONTH(I2,0))</f>
        <v>256.52999999999997</v>
      </c>
      <c r="J14" s="98">
        <f>SUMIFS('2023-2024'!$Q3:$Q66,'2023-2024'!$A3:$A66,"&gt;="&amp;J$2,'2023-2024'!$A3:$A66,"&lt;="&amp;EOMONTH(J2,0))</f>
        <v>256.52999999999997</v>
      </c>
      <c r="K14" s="98">
        <f>SUMIFS('2023-2024'!$Q3:$Q66,'2023-2024'!$A3:$A66,"&gt;="&amp;K$2,'2023-2024'!$A3:$A66,"&lt;="&amp;EOMONTH(K2,0))</f>
        <v>428.47</v>
      </c>
      <c r="L14" s="98">
        <f>SUMIFS('2023-2024'!$Q3:$Q66,'2023-2024'!$A3:$A66,"&gt;="&amp;L$2,'2023-2024'!$A3:$A66,"&lt;="&amp;EOMONTH(L2,0))</f>
        <v>279</v>
      </c>
      <c r="M14" s="98">
        <f>SUMIFS('2023-2024'!$Q3:$Q66,'2023-2024'!$A3:$A66,"&gt;="&amp;M$2,'2023-2024'!$A3:$A66,"&lt;="&amp;EOMONTH(M2,0))</f>
        <v>278.8</v>
      </c>
      <c r="N14" s="98">
        <f>SUMIFS('2023-2024'!$Q3:$Q66,'2023-2024'!$A3:$A66,"&gt;="&amp;N$2,'2023-2024'!$A3:$A66,"&lt;="&amp;EOMONTH(N2,0))</f>
        <v>312.2</v>
      </c>
      <c r="O14" s="67">
        <f>SUM(C14:N14)</f>
        <v>3375.71</v>
      </c>
      <c r="P14" s="80">
        <f>B14-O14</f>
        <v>124.28999999999996</v>
      </c>
      <c r="Q14" s="103"/>
      <c r="R14" s="81">
        <v>-9.3900000000001285</v>
      </c>
      <c r="S14" s="175">
        <f>SUM(P14:R14)</f>
        <v>114.89999999999984</v>
      </c>
    </row>
    <row r="15" spans="1:20" ht="15" customHeight="1" thickBot="1" x14ac:dyDescent="0.35">
      <c r="A15" s="78" t="s">
        <v>45</v>
      </c>
      <c r="B15" s="79">
        <v>200</v>
      </c>
      <c r="C15" s="98">
        <f>SUMIFS('2023-2024'!$R3:$R66,'2023-2024'!$A3:$A66,"&gt;="&amp;C$2,'2023-2024'!$A3:$A66,"&lt;="&amp;EOMONTH(C2,0))</f>
        <v>0</v>
      </c>
      <c r="D15" s="98">
        <f>SUMIFS('2023-2024'!$R3:$R66,'2023-2024'!$A3:$A66,"&gt;="&amp;D$2,'2023-2024'!$A3:$A66,"&lt;="&amp;EOMONTH(D2,0))</f>
        <v>0</v>
      </c>
      <c r="E15" s="98">
        <f>SUMIFS('2023-2024'!$R3:$R66,'2023-2024'!$A3:$A66,"&gt;="&amp;E$2,'2023-2024'!$A3:$A66,"&lt;="&amp;EOMONTH(E2,0))</f>
        <v>0</v>
      </c>
      <c r="F15" s="98">
        <f>SUMIFS('2023-2024'!$R3:$R66,'2023-2024'!$A3:$A66,"&gt;="&amp;F$2,'2023-2024'!$A3:$A66,"&lt;="&amp;EOMONTH(F2,0))</f>
        <v>113.04</v>
      </c>
      <c r="G15" s="98">
        <f>SUMIFS('2023-2024'!$R3:$R66,'2023-2024'!$A3:$A66,"&gt;="&amp;G$2,'2023-2024'!$A3:$A66,"&lt;="&amp;EOMONTH(G2,0))</f>
        <v>0</v>
      </c>
      <c r="H15" s="98">
        <f>SUMIFS('2023-2024'!$R3:$R66,'2023-2024'!$A3:$A66,"&gt;="&amp;H$2,'2023-2024'!$A3:$A66,"&lt;="&amp;EOMONTH(H2,0))</f>
        <v>0</v>
      </c>
      <c r="I15" s="98">
        <f>SUMIFS('2023-2024'!$R3:$R66,'2023-2024'!$A3:$A66,"&gt;="&amp;I$2,'2023-2024'!$A3:$A66,"&lt;="&amp;EOMONTH(I2,0))</f>
        <v>0</v>
      </c>
      <c r="J15" s="98">
        <f>SUMIFS('2023-2024'!$R3:$R66,'2023-2024'!$A3:$A66,"&gt;="&amp;J$2,'2023-2024'!$A3:$A66,"&lt;="&amp;EOMONTH(J2,0))</f>
        <v>0</v>
      </c>
      <c r="K15" s="98">
        <f>SUMIFS('2023-2024'!$R3:$R66,'2023-2024'!$A3:$A66,"&gt;="&amp;K$2,'2023-2024'!$A3:$A66,"&lt;="&amp;EOMONTH(K2,0))</f>
        <v>0</v>
      </c>
      <c r="L15" s="98">
        <f>SUMIFS('2023-2024'!$R3:$R66,'2023-2024'!$A3:$A66,"&gt;="&amp;L$2,'2023-2024'!$A3:$A66,"&lt;="&amp;EOMONTH(L2,0))</f>
        <v>0</v>
      </c>
      <c r="M15" s="98">
        <f>SUMIFS('2023-2024'!$R3:$R66,'2023-2024'!$A3:$A66,"&gt;="&amp;M$2,'2023-2024'!$A3:$A66,"&lt;="&amp;EOMONTH(M2,0))</f>
        <v>0</v>
      </c>
      <c r="N15" s="98">
        <f>SUMIFS('2023-2024'!$R3:$R66,'2023-2024'!$A3:$A66,"&gt;="&amp;N$2,'2023-2024'!$A3:$A66,"&lt;="&amp;EOMONTH(N2,0))</f>
        <v>0</v>
      </c>
      <c r="O15" s="67">
        <f t="shared" ref="O15:O35" si="1">SUM(C15:N15)</f>
        <v>113.04</v>
      </c>
      <c r="P15" s="80">
        <f t="shared" ref="P15:P35" si="2">B15-O15</f>
        <v>86.96</v>
      </c>
      <c r="Q15" s="103"/>
      <c r="R15" s="81">
        <v>657.97</v>
      </c>
      <c r="S15" s="175">
        <f t="shared" ref="S15:S35" si="3">SUM(P15:R15)</f>
        <v>744.93000000000006</v>
      </c>
    </row>
    <row r="16" spans="1:20" ht="15" customHeight="1" thickBot="1" x14ac:dyDescent="0.3">
      <c r="A16" s="78" t="s">
        <v>46</v>
      </c>
      <c r="B16" s="79">
        <v>200</v>
      </c>
      <c r="C16" s="98">
        <f>SUMIFS('2023-2024'!$S3:$S66,'2023-2024'!$A3:$A66,"&gt;="&amp;C$2,'2023-2024'!$A3:$A66,"&lt;="&amp;EOMONTH(C2,0))</f>
        <v>0</v>
      </c>
      <c r="D16" s="98">
        <f>SUMIFS('2023-2024'!$S3:$S66,'2023-2024'!$A3:$A66,"&gt;="&amp;D$2,'2023-2024'!$A3:$A66,"&lt;="&amp;EOMONTH(D2,0))</f>
        <v>0</v>
      </c>
      <c r="E16" s="98">
        <f>SUMIFS('2023-2024'!$S3:$S66,'2023-2024'!$A3:$A66,"&gt;="&amp;E$2,'2023-2024'!$A3:$A66,"&lt;="&amp;EOMONTH(E2,0))</f>
        <v>0</v>
      </c>
      <c r="F16" s="98">
        <f>SUMIFS('2023-2024'!$S3:$S66,'2023-2024'!$A3:$A66,"&gt;="&amp;F$2,'2023-2024'!$A3:$A66,"&lt;="&amp;EOMONTH(F2,0))</f>
        <v>0</v>
      </c>
      <c r="G16" s="98">
        <f>SUMIFS('2023-2024'!$S3:$S66,'2023-2024'!$A3:$A66,"&gt;="&amp;G$2,'2023-2024'!$A3:$A66,"&lt;="&amp;EOMONTH(G2,0))</f>
        <v>0</v>
      </c>
      <c r="H16" s="98">
        <f>SUMIFS('2023-2024'!$S3:$S66,'2023-2024'!$A3:$A66,"&gt;="&amp;H$2,'2023-2024'!$A3:$A66,"&lt;="&amp;EOMONTH(H2,0))</f>
        <v>0</v>
      </c>
      <c r="I16" s="98">
        <f>SUMIFS('2023-2024'!$S3:$S66,'2023-2024'!$A3:$A66,"&gt;="&amp;I$2,'2023-2024'!$A3:$A66,"&lt;="&amp;EOMONTH(I2,0))</f>
        <v>0</v>
      </c>
      <c r="J16" s="98">
        <f>SUMIFS('2023-2024'!$S3:$S66,'2023-2024'!$A3:$A66,"&gt;="&amp;J$2,'2023-2024'!$A3:$A66,"&lt;="&amp;EOMONTH(J2,0))</f>
        <v>0</v>
      </c>
      <c r="K16" s="98">
        <f>SUMIFS('2023-2024'!$S3:$S66,'2023-2024'!$A3:$A66,"&gt;="&amp;K$2,'2023-2024'!$A3:$A66,"&lt;="&amp;EOMONTH(K2,0))</f>
        <v>0</v>
      </c>
      <c r="L16" s="98">
        <f>SUMIFS('2023-2024'!$S3:$S66,'2023-2024'!$A3:$A66,"&gt;="&amp;L$2,'2023-2024'!$A3:$A66,"&lt;="&amp;EOMONTH(L2,0))</f>
        <v>0</v>
      </c>
      <c r="M16" s="98">
        <f>SUMIFS('2023-2024'!$S3:$S66,'2023-2024'!$A3:$A66,"&gt;="&amp;M$2,'2023-2024'!$A3:$A66,"&lt;="&amp;EOMONTH(M2,0))</f>
        <v>0</v>
      </c>
      <c r="N16" s="98">
        <f>SUMIFS('2023-2024'!$S3:$S66,'2023-2024'!$A3:$A66,"&gt;="&amp;N$2,'2023-2024'!$A3:$A66,"&lt;="&amp;EOMONTH(N2,0))</f>
        <v>0</v>
      </c>
      <c r="O16" s="67">
        <f t="shared" si="1"/>
        <v>0</v>
      </c>
      <c r="P16" s="80">
        <f t="shared" si="2"/>
        <v>200</v>
      </c>
      <c r="Q16" s="103"/>
      <c r="R16" s="81">
        <v>-557.52</v>
      </c>
      <c r="S16" s="175">
        <f t="shared" si="3"/>
        <v>-357.52</v>
      </c>
      <c r="T16" t="s">
        <v>96</v>
      </c>
    </row>
    <row r="17" spans="1:19" ht="15" customHeight="1" thickBot="1" x14ac:dyDescent="0.35">
      <c r="A17" s="78" t="s">
        <v>47</v>
      </c>
      <c r="B17" s="79">
        <v>110</v>
      </c>
      <c r="C17" s="98">
        <f>SUMIFS('2023-2024'!$T3:$T66,'2023-2024'!$A3:$A66,"&gt;="&amp;C$2,'2023-2024'!$A3:$A66,"&lt;="&amp;EOMONTH(C2,0))</f>
        <v>12.6</v>
      </c>
      <c r="D17" s="98">
        <f>SUMIFS('2023-2024'!$T3:$T66,'2023-2024'!$A3:$A66,"&gt;="&amp;D$2,'2023-2024'!$A3:$A66,"&lt;="&amp;EOMONTH(D2,0))</f>
        <v>12.6</v>
      </c>
      <c r="E17" s="98">
        <f>SUMIFS('2023-2024'!$T3:$T66,'2023-2024'!$A3:$A66,"&gt;="&amp;E$2,'2023-2024'!$A3:$A66,"&lt;="&amp;EOMONTH(E2,0))</f>
        <v>12.6</v>
      </c>
      <c r="F17" s="98">
        <f>SUMIFS('2023-2024'!$T3:$T66,'2023-2024'!$A3:$A66,"&gt;="&amp;F$2,'2023-2024'!$A3:$A66,"&lt;="&amp;EOMONTH(F2,0))</f>
        <v>19.77</v>
      </c>
      <c r="G17" s="98">
        <f>SUMIFS('2023-2024'!$T3:$T66,'2023-2024'!$A3:$A66,"&gt;="&amp;G$2,'2023-2024'!$A3:$A66,"&lt;="&amp;EOMONTH(G2,0))</f>
        <v>26</v>
      </c>
      <c r="H17" s="98">
        <f>SUMIFS('2023-2024'!$T3:$T66,'2023-2024'!$A3:$A66,"&gt;="&amp;H$2,'2023-2024'!$A3:$A66,"&lt;="&amp;EOMONTH(H2,0))</f>
        <v>26</v>
      </c>
      <c r="I17" s="98">
        <f>SUMIFS('2023-2024'!$T3:$T66,'2023-2024'!$A3:$A66,"&gt;="&amp;I$2,'2023-2024'!$A3:$A66,"&lt;="&amp;EOMONTH(I2,0))</f>
        <v>26</v>
      </c>
      <c r="J17" s="98">
        <f>SUMIFS('2023-2024'!$T3:$T66,'2023-2024'!$A3:$A66,"&gt;="&amp;J$2,'2023-2024'!$A3:$A66,"&lt;="&amp;EOMONTH(J2,0))</f>
        <v>26</v>
      </c>
      <c r="K17" s="98">
        <f>SUMIFS('2023-2024'!$T3:$T66,'2023-2024'!$A3:$A66,"&gt;="&amp;K$2,'2023-2024'!$A3:$A66,"&lt;="&amp;EOMONTH(K2,0))</f>
        <v>26</v>
      </c>
      <c r="L17" s="98">
        <f>SUMIFS('2023-2024'!$T3:$T66,'2023-2024'!$A3:$A66,"&gt;="&amp;L$2,'2023-2024'!$A3:$A66,"&lt;="&amp;EOMONTH(L2,0))</f>
        <v>26</v>
      </c>
      <c r="M17" s="98">
        <f>SUMIFS('2023-2024'!$T3:$T66,'2023-2024'!$A3:$A66,"&gt;="&amp;M$2,'2023-2024'!$A3:$A66,"&lt;="&amp;EOMONTH(M2,0))</f>
        <v>26</v>
      </c>
      <c r="N17" s="98">
        <f>SUMIFS('2023-2024'!$T3:$T66,'2023-2024'!$A3:$A66,"&gt;="&amp;N$2,'2023-2024'!$A3:$A66,"&lt;="&amp;EOMONTH(N2,0))</f>
        <v>26</v>
      </c>
      <c r="O17" s="67">
        <f t="shared" si="1"/>
        <v>265.57</v>
      </c>
      <c r="P17" s="80">
        <f t="shared" si="2"/>
        <v>-155.57</v>
      </c>
      <c r="Q17" s="103"/>
      <c r="R17" s="81">
        <v>219.15</v>
      </c>
      <c r="S17" s="175">
        <f t="shared" si="3"/>
        <v>63.580000000000013</v>
      </c>
    </row>
    <row r="18" spans="1:19" ht="15" customHeight="1" thickBot="1" x14ac:dyDescent="0.35">
      <c r="A18" s="78" t="s">
        <v>50</v>
      </c>
      <c r="B18" s="79">
        <v>150</v>
      </c>
      <c r="C18" s="98">
        <f>SUMIFS('2023-2024'!$U3:$U66,'2023-2024'!$A3:$A66,"&gt;="&amp;C$2,'2023-2024'!$A3:$A66,"&lt;="&amp;EOMONTH(C2,0))</f>
        <v>9</v>
      </c>
      <c r="D18" s="98">
        <f>SUMIFS('2023-2024'!$U3:$U66,'2023-2024'!$A3:$A66,"&gt;="&amp;D$2,'2023-2024'!$A3:$A66,"&lt;="&amp;EOMONTH(D2,0))</f>
        <v>0</v>
      </c>
      <c r="E18" s="98">
        <f>SUMIFS('2023-2024'!$U3:$U66,'2023-2024'!$A3:$A66,"&gt;="&amp;E$2,'2023-2024'!$A3:$A66,"&lt;="&amp;EOMONTH(E2,0))</f>
        <v>22.5</v>
      </c>
      <c r="F18" s="98">
        <f>SUMIFS('2023-2024'!$U3:$U66,'2023-2024'!$A3:$A66,"&gt;="&amp;F$2,'2023-2024'!$A3:$A66,"&lt;="&amp;EOMONTH(F2,0))</f>
        <v>11.25</v>
      </c>
      <c r="G18" s="98">
        <f>SUMIFS('2023-2024'!$U3:$U66,'2023-2024'!$A3:$A66,"&gt;="&amp;G$2,'2023-2024'!$A3:$A66,"&lt;="&amp;EOMONTH(G2,0))</f>
        <v>11.25</v>
      </c>
      <c r="H18" s="98">
        <f>SUMIFS('2023-2024'!$U3:$U66,'2023-2024'!$A3:$A66,"&gt;="&amp;H$2,'2023-2024'!$A3:$A66,"&lt;="&amp;EOMONTH(H2,0))</f>
        <v>0</v>
      </c>
      <c r="I18" s="98">
        <f>SUMIFS('2023-2024'!$U3:$U66,'2023-2024'!$A3:$A66,"&gt;="&amp;I$2,'2023-2024'!$A3:$A66,"&lt;="&amp;EOMONTH(I2,0))</f>
        <v>11.25</v>
      </c>
      <c r="J18" s="98">
        <f>SUMIFS('2023-2024'!$U3:$U66,'2023-2024'!$A3:$A66,"&gt;="&amp;J$2,'2023-2024'!$A3:$A66,"&lt;="&amp;EOMONTH(J2,0))</f>
        <v>11.25</v>
      </c>
      <c r="K18" s="98">
        <f>SUMIFS('2023-2024'!$U3:$U66,'2023-2024'!$A3:$A66,"&gt;="&amp;K$2,'2023-2024'!$A3:$A66,"&lt;="&amp;EOMONTH(K2,0))</f>
        <v>0</v>
      </c>
      <c r="L18" s="179"/>
      <c r="M18" s="179"/>
      <c r="N18" s="179"/>
      <c r="O18" s="67">
        <f t="shared" si="1"/>
        <v>76.5</v>
      </c>
      <c r="P18" s="80">
        <f t="shared" si="2"/>
        <v>73.5</v>
      </c>
      <c r="Q18" s="103"/>
      <c r="R18" s="81">
        <v>209.2</v>
      </c>
      <c r="S18" s="175">
        <f t="shared" si="3"/>
        <v>282.7</v>
      </c>
    </row>
    <row r="19" spans="1:19" ht="15" customHeight="1" thickBot="1" x14ac:dyDescent="0.35">
      <c r="A19" s="78" t="s">
        <v>51</v>
      </c>
      <c r="B19" s="79">
        <v>0</v>
      </c>
      <c r="C19" s="98">
        <f>SUMIFS('2023-2024'!$V3:$V66,'2023-2024'!$A3:$A66,"&gt;="&amp;C$2,'2023-2024'!$A3:$A66,"&lt;="&amp;EOMONTH(C2,0))</f>
        <v>0</v>
      </c>
      <c r="D19" s="98">
        <f>SUMIFS('2023-2024'!$V3:$V66,'2023-2024'!$A3:$A66,"&gt;="&amp;D$2,'2023-2024'!$A3:$A66,"&lt;="&amp;EOMONTH(D2,0))</f>
        <v>0</v>
      </c>
      <c r="E19" s="98">
        <f>SUMIFS('2023-2024'!$V3:$V66,'2023-2024'!$A3:$A66,"&gt;="&amp;E$2,'2023-2024'!$A3:$A66,"&lt;="&amp;EOMONTH(E2,0))</f>
        <v>32.49</v>
      </c>
      <c r="F19" s="98">
        <f>SUMIFS('2023-2024'!$V3:$V66,'2023-2024'!$A3:$A66,"&gt;="&amp;F$2,'2023-2024'!$A3:$A66,"&lt;="&amp;EOMONTH(F2,0))</f>
        <v>0</v>
      </c>
      <c r="G19" s="98">
        <f>SUMIFS('2023-2024'!$V3:$V66,'2023-2024'!$A3:$A66,"&gt;="&amp;G$2,'2023-2024'!$A3:$A66,"&lt;="&amp;EOMONTH(G2,0))</f>
        <v>0</v>
      </c>
      <c r="H19" s="98">
        <f>SUMIFS('2023-2024'!$V3:$V66,'2023-2024'!$A3:$A66,"&gt;="&amp;H$2,'2023-2024'!$A3:$A66,"&lt;="&amp;EOMONTH(H2,0))</f>
        <v>0</v>
      </c>
      <c r="I19" s="98">
        <f>SUMIFS('2023-2024'!$V3:$V66,'2023-2024'!$A3:$A66,"&gt;="&amp;I$2,'2023-2024'!$A3:$A66,"&lt;="&amp;EOMONTH(I2,0))</f>
        <v>0</v>
      </c>
      <c r="J19" s="98">
        <f>SUMIFS('2023-2024'!$V3:$V66,'2023-2024'!$A3:$A66,"&gt;="&amp;J$2,'2023-2024'!$A3:$A66,"&lt;="&amp;EOMONTH(J2,0))</f>
        <v>0</v>
      </c>
      <c r="K19" s="98">
        <f>SUMIFS('2023-2024'!$V3:$V66,'2023-2024'!$A3:$A66,"&gt;="&amp;K$2,'2023-2024'!$A3:$A66,"&lt;="&amp;EOMONTH(K2,0))</f>
        <v>0</v>
      </c>
      <c r="L19" s="98">
        <f>SUMIFS('2023-2024'!$V3:$V66,'2023-2024'!$A3:$A66,"&gt;="&amp;L$2,'2023-2024'!$A3:$A66,"&lt;="&amp;EOMONTH(L2,0))</f>
        <v>0</v>
      </c>
      <c r="M19" s="98">
        <f>SUMIFS('2023-2024'!$V3:$V66,'2023-2024'!$A3:$A66,"&gt;="&amp;M$2,'2023-2024'!$A3:$A66,"&lt;="&amp;EOMONTH(M2,0))</f>
        <v>0</v>
      </c>
      <c r="N19" s="98">
        <f>SUMIFS('2023-2024'!$V3:$V66,'2023-2024'!$A3:$A66,"&gt;="&amp;N$2,'2023-2024'!$A3:$A66,"&lt;="&amp;EOMONTH(N2,0))</f>
        <v>0</v>
      </c>
      <c r="O19" s="67">
        <f t="shared" si="1"/>
        <v>32.49</v>
      </c>
      <c r="P19" s="80">
        <f t="shared" si="2"/>
        <v>-32.49</v>
      </c>
      <c r="Q19" s="103"/>
      <c r="R19" s="81">
        <v>230.5</v>
      </c>
      <c r="S19" s="175">
        <f t="shared" si="3"/>
        <v>198.01</v>
      </c>
    </row>
    <row r="20" spans="1:19" ht="15" customHeight="1" thickBot="1" x14ac:dyDescent="0.35">
      <c r="A20" s="82" t="s">
        <v>76</v>
      </c>
      <c r="B20" s="79">
        <v>100</v>
      </c>
      <c r="C20" s="98">
        <f>SUMIFS('2023-2024'!$W3:$W66,'2023-2024'!$A3:$A66,"&gt;="&amp;C$2,'2023-2024'!$A3:$A66,"&lt;="&amp;EOMONTH(C2,0))</f>
        <v>0</v>
      </c>
      <c r="D20" s="98">
        <f>SUMIFS('2023-2024'!$W3:$W66,'2023-2024'!$A3:$A66,"&gt;="&amp;D$2,'2023-2024'!$A3:$A66,"&lt;="&amp;EOMONTH(D2,0))</f>
        <v>0</v>
      </c>
      <c r="E20" s="98">
        <f>SUMIFS('2023-2024'!$W3:$W66,'2023-2024'!$A3:$A66,"&gt;="&amp;E$2,'2023-2024'!$A3:$A66,"&lt;="&amp;EOMONTH(E2,0))</f>
        <v>0</v>
      </c>
      <c r="F20" s="98">
        <f>SUMIFS('2023-2024'!$W3:$W66,'2023-2024'!$A3:$A66,"&gt;="&amp;F$2,'2023-2024'!$A3:$A66,"&lt;="&amp;EOMONTH(F2,0))</f>
        <v>332.49</v>
      </c>
      <c r="G20" s="98">
        <f>SUMIFS('2023-2024'!$W3:$W66,'2023-2024'!$A3:$A66,"&gt;="&amp;G$2,'2023-2024'!$A3:$A66,"&lt;="&amp;EOMONTH(G2,0))</f>
        <v>0</v>
      </c>
      <c r="H20" s="98">
        <f>SUMIFS('2023-2024'!$W3:$W66,'2023-2024'!$A3:$A66,"&gt;="&amp;H$2,'2023-2024'!$A3:$A66,"&lt;="&amp;EOMONTH(H2,0))</f>
        <v>0</v>
      </c>
      <c r="I20" s="98">
        <f>SUMIFS('2023-2024'!$W3:$W66,'2023-2024'!$A3:$A66,"&gt;="&amp;I$2,'2023-2024'!$A3:$A66,"&lt;="&amp;EOMONTH(I2,0))</f>
        <v>0</v>
      </c>
      <c r="J20" s="98">
        <f>SUMIFS('2023-2024'!$W3:$W66,'2023-2024'!$A3:$A66,"&gt;="&amp;J$2,'2023-2024'!$A3:$A66,"&lt;="&amp;EOMONTH(J2,0))</f>
        <v>0</v>
      </c>
      <c r="K20" s="98">
        <f>SUMIFS('2023-2024'!$W3:$W66,'2023-2024'!$A3:$A66,"&gt;="&amp;K$2,'2023-2024'!$A3:$A66,"&lt;="&amp;EOMONTH(K2,0))</f>
        <v>0</v>
      </c>
      <c r="L20" s="98">
        <f>SUMIFS('2023-2024'!$W3:$W66,'2023-2024'!$A3:$A66,"&gt;="&amp;L$2,'2023-2024'!$A3:$A66,"&lt;="&amp;EOMONTH(L2,0))</f>
        <v>0</v>
      </c>
      <c r="M20" s="98">
        <f>SUMIFS('2023-2024'!$W3:$W66,'2023-2024'!$A3:$A66,"&gt;="&amp;M$2,'2023-2024'!$A3:$A66,"&lt;="&amp;EOMONTH(M2,0))</f>
        <v>0</v>
      </c>
      <c r="N20" s="98">
        <f>SUMIFS('2023-2024'!$W3:$W66,'2023-2024'!$A3:$A66,"&gt;="&amp;N$2,'2023-2024'!$A3:$A66,"&lt;="&amp;EOMONTH(N2,0))</f>
        <v>0</v>
      </c>
      <c r="O20" s="67">
        <f t="shared" si="1"/>
        <v>332.49</v>
      </c>
      <c r="P20" s="80">
        <f t="shared" si="2"/>
        <v>-232.49</v>
      </c>
      <c r="Q20" s="103"/>
      <c r="R20" s="81">
        <v>60.209999999999994</v>
      </c>
      <c r="S20" s="175">
        <f t="shared" si="3"/>
        <v>-172.28000000000003</v>
      </c>
    </row>
    <row r="21" spans="1:19" ht="15" customHeight="1" thickBot="1" x14ac:dyDescent="0.35">
      <c r="A21" s="82" t="s">
        <v>52</v>
      </c>
      <c r="B21" s="79">
        <v>350</v>
      </c>
      <c r="C21" s="98">
        <f>SUMIFS('2023-2024'!$X3:$X66,'2023-2024'!$A3:$A66,"&gt;="&amp;C$2,'2023-2024'!$A3:$A66,"&lt;="&amp;EOMONTH(C2,0))</f>
        <v>0</v>
      </c>
      <c r="D21" s="98">
        <f>SUMIFS('2023-2024'!$X3:$X66,'2023-2024'!$A3:$A66,"&gt;="&amp;D$2,'2023-2024'!$A3:$A66,"&lt;="&amp;EOMONTH(D2,0))</f>
        <v>0</v>
      </c>
      <c r="E21" s="98">
        <f>SUMIFS('2023-2024'!$X3:$X66,'2023-2024'!$A3:$A66,"&gt;="&amp;E$2,'2023-2024'!$A3:$A66,"&lt;="&amp;EOMONTH(E2,0))</f>
        <v>211.41</v>
      </c>
      <c r="F21" s="98">
        <f>SUMIFS('2023-2024'!$X3:$X66,'2023-2024'!$A3:$A66,"&gt;="&amp;F$2,'2023-2024'!$A3:$A66,"&lt;="&amp;EOMONTH(F2,0))</f>
        <v>0</v>
      </c>
      <c r="G21" s="98">
        <f>SUMIFS('2023-2024'!$X3:$X66,'2023-2024'!$A3:$A66,"&gt;="&amp;G$2,'2023-2024'!$A3:$A66,"&lt;="&amp;EOMONTH(G2,0))</f>
        <v>0</v>
      </c>
      <c r="H21" s="98">
        <f>SUMIFS('2023-2024'!$X3:$X66,'2023-2024'!$A3:$A66,"&gt;="&amp;H$2,'2023-2024'!$A3:$A66,"&lt;="&amp;EOMONTH(H2,0))</f>
        <v>35</v>
      </c>
      <c r="I21" s="98">
        <f>SUMIFS('2023-2024'!$X3:$X66,'2023-2024'!$A3:$A66,"&gt;="&amp;I$2,'2023-2024'!$A3:$A66,"&lt;="&amp;EOMONTH(I2,0))</f>
        <v>0</v>
      </c>
      <c r="J21" s="98">
        <f>SUMIFS('2023-2024'!$X3:$X66,'2023-2024'!$A3:$A66,"&gt;="&amp;J$2,'2023-2024'!$A3:$A66,"&lt;="&amp;EOMONTH(J2,0))</f>
        <v>0</v>
      </c>
      <c r="K21" s="98">
        <f>SUMIFS('2023-2024'!$X3:$X66,'2023-2024'!$A3:$A66,"&gt;="&amp;K$2,'2023-2024'!$A3:$A66,"&lt;="&amp;EOMONTH(K2,0))</f>
        <v>101</v>
      </c>
      <c r="L21" s="98">
        <f>SUMIFS('2023-2024'!$X3:$X66,'2023-2024'!$A3:$A66,"&gt;="&amp;L$2,'2023-2024'!$A3:$A66,"&lt;="&amp;EOMONTH(L2,0))</f>
        <v>0</v>
      </c>
      <c r="M21" s="98">
        <f>SUMIFS('2023-2024'!$X3:$X66,'2023-2024'!$A3:$A66,"&gt;="&amp;M$2,'2023-2024'!$A3:$A66,"&lt;="&amp;EOMONTH(M2,0))</f>
        <v>0</v>
      </c>
      <c r="N21" s="98">
        <f>SUMIFS('2023-2024'!$X3:$X66,'2023-2024'!$A3:$A66,"&gt;="&amp;N$2,'2023-2024'!$A3:$A66,"&lt;="&amp;EOMONTH(N2,0))</f>
        <v>0</v>
      </c>
      <c r="O21" s="67">
        <f t="shared" si="1"/>
        <v>347.40999999999997</v>
      </c>
      <c r="P21" s="80">
        <f t="shared" si="2"/>
        <v>2.5900000000000318</v>
      </c>
      <c r="Q21" s="103"/>
      <c r="R21" s="81">
        <v>239.23</v>
      </c>
      <c r="S21" s="175">
        <f t="shared" si="3"/>
        <v>241.82000000000002</v>
      </c>
    </row>
    <row r="22" spans="1:19" ht="15" customHeight="1" thickBot="1" x14ac:dyDescent="0.35">
      <c r="A22" s="78" t="s">
        <v>48</v>
      </c>
      <c r="B22" s="79">
        <v>250</v>
      </c>
      <c r="C22" s="98">
        <f>SUMIFS('2023-2024'!$Y3:$Y66,'2023-2024'!$A3:$A66,"&gt;="&amp;C$2,'2023-2024'!$A3:$A66,"&lt;="&amp;EOMONTH(C2,0))</f>
        <v>0</v>
      </c>
      <c r="D22" s="98">
        <f>SUMIFS('2023-2024'!$Y3:$Y66,'2023-2024'!$A3:$A66,"&gt;="&amp;D$2,'2023-2024'!$A3:$A66,"&lt;="&amp;EOMONTH(D2,0))</f>
        <v>240.98</v>
      </c>
      <c r="E22" s="98">
        <f>SUMIFS('2023-2024'!$Y3:$Y66,'2023-2024'!$A3:$A66,"&gt;="&amp;E$2,'2023-2024'!$A3:$A66,"&lt;="&amp;EOMONTH(E2,0))</f>
        <v>0</v>
      </c>
      <c r="F22" s="98">
        <f>SUMIFS('2023-2024'!$Y3:$Y66,'2023-2024'!$A3:$A66,"&gt;="&amp;F$2,'2023-2024'!$A3:$A66,"&lt;="&amp;EOMONTH(F2,0))</f>
        <v>23.74</v>
      </c>
      <c r="G22" s="98">
        <f>SUMIFS('2023-2024'!$Y3:$Y66,'2023-2024'!$A3:$A66,"&gt;="&amp;G$2,'2023-2024'!$A3:$A66,"&lt;="&amp;EOMONTH(G2,0))</f>
        <v>0</v>
      </c>
      <c r="H22" s="98">
        <f>SUMIFS('2023-2024'!$Y3:$Y66,'2023-2024'!$A3:$A66,"&gt;="&amp;H$2,'2023-2024'!$A3:$A66,"&lt;="&amp;EOMONTH(H2,0))</f>
        <v>0</v>
      </c>
      <c r="I22" s="98">
        <f>SUMIFS('2023-2024'!$Y3:$Y66,'2023-2024'!$A3:$A66,"&gt;="&amp;I$2,'2023-2024'!$A3:$A66,"&lt;="&amp;EOMONTH(I2,0))</f>
        <v>0</v>
      </c>
      <c r="J22" s="98">
        <f>SUMIFS('2023-2024'!$Y3:$Y66,'2023-2024'!$A3:$A66,"&gt;="&amp;J$2,'2023-2024'!$A3:$A66,"&lt;="&amp;EOMONTH(J2,0))</f>
        <v>0</v>
      </c>
      <c r="K22" s="98">
        <f>SUMIFS('2023-2024'!$Y3:$Y66,'2023-2024'!$A3:$A66,"&gt;="&amp;K$2,'2023-2024'!$A3:$A66,"&lt;="&amp;EOMONTH(K2,0))</f>
        <v>0</v>
      </c>
      <c r="L22" s="98">
        <f>SUMIFS('2023-2024'!$Y3:$Y66,'2023-2024'!$A3:$A66,"&gt;="&amp;L$2,'2023-2024'!$A3:$A66,"&lt;="&amp;EOMONTH(L2,0))</f>
        <v>0</v>
      </c>
      <c r="M22" s="98">
        <f>SUMIFS('2023-2024'!$Y3:$Y66,'2023-2024'!$A3:$A66,"&gt;="&amp;M$2,'2023-2024'!$A3:$A66,"&lt;="&amp;EOMONTH(M2,0))</f>
        <v>0</v>
      </c>
      <c r="N22" s="98">
        <f>SUMIFS('2023-2024'!$Y3:$Y66,'2023-2024'!$A3:$A66,"&gt;="&amp;N$2,'2023-2024'!$A3:$A66,"&lt;="&amp;EOMONTH(N2,0))</f>
        <v>0</v>
      </c>
      <c r="O22" s="67">
        <f t="shared" si="1"/>
        <v>264.71999999999997</v>
      </c>
      <c r="P22" s="80">
        <f t="shared" si="2"/>
        <v>-14.71999999999997</v>
      </c>
      <c r="Q22" s="103"/>
      <c r="R22" s="81">
        <v>136.15</v>
      </c>
      <c r="S22" s="175">
        <f t="shared" si="3"/>
        <v>121.43000000000004</v>
      </c>
    </row>
    <row r="23" spans="1:19" ht="15" customHeight="1" thickBot="1" x14ac:dyDescent="0.35">
      <c r="A23" s="78" t="s">
        <v>49</v>
      </c>
      <c r="B23" s="79">
        <v>200</v>
      </c>
      <c r="C23" s="98">
        <f>SUMIFS('2023-2024'!$Z3:$Z66,'2023-2024'!$A3:$A66,"&gt;="&amp;C$2,'2023-2024'!$A3:$A66,"&lt;="&amp;EOMONTH(C2,0))</f>
        <v>0</v>
      </c>
      <c r="D23" s="98">
        <f>SUMIFS('2023-2024'!$Z3:$Z66,'2023-2024'!$A3:$A66,"&gt;="&amp;D$2,'2023-2024'!$A3:$A66,"&lt;="&amp;EOMONTH(D2,0))</f>
        <v>0</v>
      </c>
      <c r="E23" s="98">
        <f>SUMIFS('2023-2024'!$Z3:$Z66,'2023-2024'!$A3:$A66,"&gt;="&amp;E$2,'2023-2024'!$A3:$A66,"&lt;="&amp;EOMONTH(E2,0))</f>
        <v>0</v>
      </c>
      <c r="F23" s="98">
        <f>SUMIFS('2023-2024'!$Z3:$Z66,'2023-2024'!$A3:$A66,"&gt;="&amp;F$2,'2023-2024'!$A3:$A66,"&lt;="&amp;EOMONTH(F2,0))</f>
        <v>155</v>
      </c>
      <c r="G23" s="98">
        <f>SUMIFS('2023-2024'!$Z3:$Z66,'2023-2024'!$A3:$A66,"&gt;="&amp;G$2,'2023-2024'!$A3:$A66,"&lt;="&amp;EOMONTH(G2,0))</f>
        <v>0</v>
      </c>
      <c r="H23" s="98">
        <f>SUMIFS('2023-2024'!$Z3:$Z66,'2023-2024'!$A3:$A66,"&gt;="&amp;H$2,'2023-2024'!$A3:$A66,"&lt;="&amp;EOMONTH(H2,0))</f>
        <v>0</v>
      </c>
      <c r="I23" s="98">
        <f>SUMIFS('2023-2024'!$Z3:$Z66,'2023-2024'!$A3:$A66,"&gt;="&amp;I$2,'2023-2024'!$A3:$A66,"&lt;="&amp;EOMONTH(I2,0))</f>
        <v>0</v>
      </c>
      <c r="J23" s="98">
        <f>SUMIFS('2023-2024'!$Z3:$Z66,'2023-2024'!$A3:$A66,"&gt;="&amp;J$2,'2023-2024'!$A3:$A66,"&lt;="&amp;EOMONTH(J2,0))</f>
        <v>0</v>
      </c>
      <c r="K23" s="98">
        <f>SUMIFS('2023-2024'!$Z3:$Z66,'2023-2024'!$A3:$A66,"&gt;="&amp;K$2,'2023-2024'!$A3:$A66,"&lt;="&amp;EOMONTH(K2,0))</f>
        <v>0</v>
      </c>
      <c r="L23" s="98">
        <f>SUMIFS('2023-2024'!$Z3:$Z66,'2023-2024'!$A3:$A66,"&gt;="&amp;L$2,'2023-2024'!$A3:$A66,"&lt;="&amp;EOMONTH(L2,0))</f>
        <v>0</v>
      </c>
      <c r="M23" s="98">
        <f>SUMIFS('2023-2024'!$Z3:$Z66,'2023-2024'!$A3:$A66,"&gt;="&amp;M$2,'2023-2024'!$A3:$A66,"&lt;="&amp;EOMONTH(M2,0))</f>
        <v>0</v>
      </c>
      <c r="N23" s="98">
        <f>SUMIFS('2023-2024'!$Z3:$Z66,'2023-2024'!$A3:$A66,"&gt;="&amp;N$2,'2023-2024'!$A3:$A66,"&lt;="&amp;EOMONTH(N2,0))</f>
        <v>0</v>
      </c>
      <c r="O23" s="67">
        <f t="shared" si="1"/>
        <v>155</v>
      </c>
      <c r="P23" s="80">
        <f t="shared" si="2"/>
        <v>45</v>
      </c>
      <c r="Q23" s="103"/>
      <c r="R23" s="81">
        <v>45</v>
      </c>
      <c r="S23" s="175">
        <f t="shared" si="3"/>
        <v>90</v>
      </c>
    </row>
    <row r="24" spans="1:19" ht="15" customHeight="1" thickBot="1" x14ac:dyDescent="0.35">
      <c r="A24" s="82" t="s">
        <v>100</v>
      </c>
      <c r="B24" s="83">
        <v>250</v>
      </c>
      <c r="C24" s="99">
        <f>SUMIFS('2023-2024'!$AA3:$AA66,'2023-2024'!$A3:$A66,"&gt;="&amp;C$2,'2023-2024'!$A3:$A66,"&lt;="&amp;EOMONTH(C2,0))</f>
        <v>0</v>
      </c>
      <c r="D24" s="99">
        <f>SUMIFS('2023-2024'!$AA3:$AA66,'2023-2024'!$A3:$A66,"&gt;="&amp;D$2,'2023-2024'!$A3:$A66,"&lt;="&amp;EOMONTH(D2,0))</f>
        <v>228</v>
      </c>
      <c r="E24" s="99">
        <f>SUMIFS('2023-2024'!$AA3:$AA66,'2023-2024'!$A3:$A66,"&gt;="&amp;E$2,'2023-2024'!$A3:$A66,"&lt;="&amp;EOMONTH(E2,0))</f>
        <v>0</v>
      </c>
      <c r="F24" s="99">
        <f>SUMIFS('2023-2024'!$AA3:$AA66,'2023-2024'!$A3:$A66,"&gt;="&amp;F$2,'2023-2024'!$A3:$A66,"&lt;="&amp;EOMONTH(F2,0))</f>
        <v>0</v>
      </c>
      <c r="G24" s="99">
        <f>SUMIFS('2023-2024'!$AA3:$AA66,'2023-2024'!$A3:$A66,"&gt;="&amp;G$2,'2023-2024'!$A3:$A66,"&lt;="&amp;EOMONTH(G2,0))</f>
        <v>0</v>
      </c>
      <c r="H24" s="99">
        <f>SUMIFS('2023-2024'!$AA3:$AA66,'2023-2024'!$A3:$A66,"&gt;="&amp;H$2,'2023-2024'!$A3:$A66,"&lt;="&amp;EOMONTH(H2,0))</f>
        <v>169.53</v>
      </c>
      <c r="I24" s="99">
        <f>SUMIFS('2023-2024'!$AA3:$AA66,'2023-2024'!$A3:$A66,"&gt;="&amp;I$2,'2023-2024'!$A3:$A66,"&lt;="&amp;EOMONTH(I2,0))</f>
        <v>0</v>
      </c>
      <c r="J24" s="99">
        <f>SUMIFS('2023-2024'!$AA3:$AA66,'2023-2024'!$A3:$A66,"&gt;="&amp;J$2,'2023-2024'!$A3:$A66,"&lt;="&amp;EOMONTH(J2,0))</f>
        <v>0</v>
      </c>
      <c r="K24" s="99">
        <f>SUMIFS('2023-2024'!$AA3:$AA66,'2023-2024'!$A3:$A66,"&gt;="&amp;K$2,'2023-2024'!$A3:$A66,"&lt;="&amp;EOMONTH(K2,0))</f>
        <v>0</v>
      </c>
      <c r="L24" s="99">
        <f>SUMIFS('2023-2024'!$AA3:$AA66,'2023-2024'!$A3:$A66,"&gt;="&amp;L$2,'2023-2024'!$A3:$A66,"&lt;="&amp;EOMONTH(L2,0))</f>
        <v>0</v>
      </c>
      <c r="M24" s="99">
        <f>SUMIFS('2023-2024'!$AA3:$AA66,'2023-2024'!$A3:$A66,"&gt;="&amp;M$2,'2023-2024'!$A3:$A66,"&lt;="&amp;EOMONTH(M2,0))</f>
        <v>0</v>
      </c>
      <c r="N24" s="99">
        <f>SUMIFS('2023-2024'!$AA3:$AA66,'2023-2024'!$A3:$A66,"&gt;="&amp;N$2,'2023-2024'!$A3:$A66,"&lt;="&amp;EOMONTH(N2,0))</f>
        <v>0</v>
      </c>
      <c r="O24" s="67">
        <f>SUM(C24:N24)</f>
        <v>397.53</v>
      </c>
      <c r="P24" s="80">
        <f>B24-O24</f>
        <v>-147.52999999999997</v>
      </c>
      <c r="Q24" s="103"/>
      <c r="R24" s="81">
        <v>216</v>
      </c>
      <c r="S24" s="175">
        <f>SUM(P24:R24)</f>
        <v>68.470000000000027</v>
      </c>
    </row>
    <row r="25" spans="1:19" ht="15" customHeight="1" thickBot="1" x14ac:dyDescent="0.35">
      <c r="A25" s="78" t="s">
        <v>93</v>
      </c>
      <c r="B25" s="79">
        <v>550</v>
      </c>
      <c r="C25" s="98">
        <f>SUMIFS('2023-2024'!$AB3:$AB66,'2023-2024'!$A3:$A66,"&gt;="&amp;C$2,'2023-2024'!$A3:$A66,"&lt;="&amp;EOMONTH(C2,0))</f>
        <v>0</v>
      </c>
      <c r="D25" s="98">
        <f>SUMIFS('2023-2024'!$AB3:$AB66,'2023-2024'!$A3:$A66,"&gt;="&amp;D$2,'2023-2024'!$A3:$A66,"&lt;="&amp;EOMONTH(D2,0))</f>
        <v>0</v>
      </c>
      <c r="E25" s="98">
        <f>SUMIFS('2023-2024'!$AB3:$AB66,'2023-2024'!$A3:$A66,"&gt;="&amp;E$2,'2023-2024'!$A3:$A66,"&lt;="&amp;EOMONTH(E2,0))</f>
        <v>540.71</v>
      </c>
      <c r="F25" s="98">
        <f>SUMIFS('2023-2024'!$AB3:$AB66,'2023-2024'!$A3:$A66,"&gt;="&amp;F$2,'2023-2024'!$A3:$A66,"&lt;="&amp;EOMONTH(F2,0))</f>
        <v>0</v>
      </c>
      <c r="G25" s="98">
        <f>SUMIFS('2023-2024'!$AB3:$AB66,'2023-2024'!$A3:$A66,"&gt;="&amp;G$2,'2023-2024'!$A3:$A66,"&lt;="&amp;EOMONTH(G2,0))</f>
        <v>0</v>
      </c>
      <c r="H25" s="98">
        <f>SUMIFS('2023-2024'!$AB3:$AB66,'2023-2024'!$A3:$A66,"&gt;="&amp;H$2,'2023-2024'!$A3:$A66,"&lt;="&amp;EOMONTH(H2,0))</f>
        <v>0</v>
      </c>
      <c r="I25" s="98">
        <f>SUMIFS('2023-2024'!$AB3:$AB66,'2023-2024'!$A3:$A66,"&gt;="&amp;I$2,'2023-2024'!$A3:$A66,"&lt;="&amp;EOMONTH(I2,0))</f>
        <v>0</v>
      </c>
      <c r="J25" s="98">
        <f>SUMIFS('2023-2024'!$AB3:$AB66,'2023-2024'!$A3:$A66,"&gt;="&amp;J$2,'2023-2024'!$A3:$A66,"&lt;="&amp;EOMONTH(J2,0))</f>
        <v>0</v>
      </c>
      <c r="K25" s="98">
        <f>SUMIFS('2023-2024'!$AB3:$AB66,'2023-2024'!$A3:$A66,"&gt;="&amp;K$2,'2023-2024'!$A3:$A66,"&lt;="&amp;EOMONTH(K2,0))</f>
        <v>0</v>
      </c>
      <c r="L25" s="98">
        <f>SUMIFS('2023-2024'!$AB3:$AB66,'2023-2024'!$A3:$A66,"&gt;="&amp;L$2,'2023-2024'!$A3:$A66,"&lt;="&amp;EOMONTH(L2,0))</f>
        <v>0</v>
      </c>
      <c r="M25" s="98">
        <f>SUMIFS('2023-2024'!$AB3:$AB66,'2023-2024'!$A3:$A66,"&gt;="&amp;M$2,'2023-2024'!$A3:$A66,"&lt;="&amp;EOMONTH(M2,0))</f>
        <v>0</v>
      </c>
      <c r="N25" s="98">
        <f>SUMIFS('2023-2024'!$AB3:$AB66,'2023-2024'!$A3:$A66,"&gt;="&amp;N$2,'2023-2024'!$A3:$A66,"&lt;="&amp;EOMONTH(N2,0))</f>
        <v>0</v>
      </c>
      <c r="O25" s="67">
        <f>SUM(C25:N25)</f>
        <v>540.71</v>
      </c>
      <c r="P25" s="80">
        <f>B25-O25</f>
        <v>9.2899999999999636</v>
      </c>
      <c r="Q25" s="103"/>
      <c r="R25" s="81">
        <v>-49.680000000000035</v>
      </c>
      <c r="S25" s="175">
        <f>SUM(P25:R25)</f>
        <v>-40.390000000000072</v>
      </c>
    </row>
    <row r="26" spans="1:19" ht="15" customHeight="1" thickBot="1" x14ac:dyDescent="0.35">
      <c r="A26" s="78" t="s">
        <v>71</v>
      </c>
      <c r="B26" s="79">
        <v>100</v>
      </c>
      <c r="C26" s="98">
        <f>SUMIFS('2023-2024'!$AC3:$AC66,'2023-2024'!$A3:$A66,"&gt;="&amp;C$2,'2023-2024'!$A3:$A66,"&lt;="&amp;EOMONTH(C2,0))</f>
        <v>0</v>
      </c>
      <c r="D26" s="98">
        <f>SUMIFS('2023-2024'!$AC3:$AC66,'2023-2024'!$A3:$A66,"&gt;="&amp;D$2,'2023-2024'!$A3:$A66,"&lt;="&amp;EOMONTH(D2,0))</f>
        <v>0</v>
      </c>
      <c r="E26" s="98">
        <f>SUMIFS('2023-2024'!$AC3:$AC66,'2023-2024'!$A3:$A66,"&gt;="&amp;E$2,'2023-2024'!$A3:$A66,"&lt;="&amp;EOMONTH(E2,0))</f>
        <v>0</v>
      </c>
      <c r="F26" s="98">
        <f>SUMIFS('2023-2024'!$AC3:$AC66,'2023-2024'!$A3:$A66,"&gt;="&amp;F$2,'2023-2024'!$A3:$A66,"&lt;="&amp;EOMONTH(F2,0))</f>
        <v>0</v>
      </c>
      <c r="G26" s="98">
        <f>SUMIFS('2023-2024'!$AC3:$AC66,'2023-2024'!$A3:$A66,"&gt;="&amp;G$2,'2023-2024'!$A3:$A66,"&lt;="&amp;EOMONTH(G2,0))</f>
        <v>0</v>
      </c>
      <c r="H26" s="98">
        <f>SUMIFS('2023-2024'!$AC3:$AC66,'2023-2024'!$A3:$A66,"&gt;="&amp;H$2,'2023-2024'!$A3:$A66,"&lt;="&amp;EOMONTH(H2,0))</f>
        <v>0</v>
      </c>
      <c r="I26" s="98">
        <f>SUMIFS('2023-2024'!$AC3:$AC66,'2023-2024'!$A3:$A66,"&gt;="&amp;I$2,'2023-2024'!$A3:$A66,"&lt;="&amp;EOMONTH(I2,0))</f>
        <v>0</v>
      </c>
      <c r="J26" s="98">
        <f>SUMIFS('2023-2024'!$AC3:$AC66,'2023-2024'!$A3:$A66,"&gt;="&amp;J$2,'2023-2024'!$A3:$A66,"&lt;="&amp;EOMONTH(J2,0))</f>
        <v>89</v>
      </c>
      <c r="K26" s="98">
        <f>SUMIFS('2023-2024'!$AC3:$AC66,'2023-2024'!$A3:$A66,"&gt;="&amp;K$2,'2023-2024'!$A3:$A66,"&lt;="&amp;EOMONTH(K2,0))</f>
        <v>0</v>
      </c>
      <c r="L26" s="98">
        <f>SUMIFS('2023-2024'!$AC3:$AC66,'2023-2024'!$A3:$A66,"&gt;="&amp;L$2,'2023-2024'!$A3:$A66,"&lt;="&amp;EOMONTH(L2,0))</f>
        <v>0</v>
      </c>
      <c r="M26" s="98">
        <f>SUMIFS('2023-2024'!$AC3:$AC66,'2023-2024'!$A3:$A66,"&gt;="&amp;M$2,'2023-2024'!$A3:$A66,"&lt;="&amp;EOMONTH(M2,0))</f>
        <v>0</v>
      </c>
      <c r="N26" s="98">
        <f>SUMIFS('2023-2024'!$AC3:$AC66,'2023-2024'!$A3:$A66,"&gt;="&amp;N$2,'2023-2024'!$A3:$A66,"&lt;="&amp;EOMONTH(N2,0))</f>
        <v>0</v>
      </c>
      <c r="O26" s="67">
        <f t="shared" si="1"/>
        <v>89</v>
      </c>
      <c r="P26" s="80">
        <f t="shared" si="2"/>
        <v>11</v>
      </c>
      <c r="Q26" s="103"/>
      <c r="R26" s="81">
        <v>48</v>
      </c>
      <c r="S26" s="175">
        <f t="shared" si="3"/>
        <v>59</v>
      </c>
    </row>
    <row r="27" spans="1:19" ht="15" customHeight="1" thickBot="1" x14ac:dyDescent="0.35">
      <c r="A27" s="82" t="s">
        <v>72</v>
      </c>
      <c r="B27" s="79">
        <v>250</v>
      </c>
      <c r="C27" s="98">
        <f>SUMIFS('2023-2024'!$AD3:$AD66,'2023-2024'!$A3:$A66,"&gt;="&amp;C$2,'2023-2024'!$A3:$A66,"&lt;="&amp;EOMONTH(C2,0))</f>
        <v>0</v>
      </c>
      <c r="D27" s="98">
        <f>SUMIFS('2023-2024'!$AD3:$AD66,'2023-2024'!$A3:$A66,"&gt;="&amp;D$2,'2023-2024'!$A3:$A66,"&lt;="&amp;EOMONTH(D2,0))</f>
        <v>0</v>
      </c>
      <c r="E27" s="98">
        <f>SUMIFS('2023-2024'!$AD3:$AD66,'2023-2024'!$A3:$A66,"&gt;="&amp;E$2,'2023-2024'!$A3:$A66,"&lt;="&amp;EOMONTH(E2,0))</f>
        <v>0</v>
      </c>
      <c r="F27" s="98">
        <f>SUMIFS('2023-2024'!$AD3:$AD66,'2023-2024'!$A3:$A66,"&gt;="&amp;F$2,'2023-2024'!$A3:$A66,"&lt;="&amp;EOMONTH(F2,0))</f>
        <v>0</v>
      </c>
      <c r="G27" s="98">
        <f>SUMIFS('2023-2024'!$AD3:$AD66,'2023-2024'!$A3:$A66,"&gt;="&amp;G$2,'2023-2024'!$A3:$A66,"&lt;="&amp;EOMONTH(G2,0))</f>
        <v>0</v>
      </c>
      <c r="H27" s="98">
        <f>SUMIFS('2023-2024'!$AD3:$AD66,'2023-2024'!$A3:$A66,"&gt;="&amp;H$2,'2023-2024'!$A3:$A66,"&lt;="&amp;EOMONTH(H2,0))</f>
        <v>0</v>
      </c>
      <c r="I27" s="98">
        <f>SUMIFS('2023-2024'!$AD3:$AD66,'2023-2024'!$A3:$A66,"&gt;="&amp;I$2,'2023-2024'!$A3:$A66,"&lt;="&amp;EOMONTH(I2,0))</f>
        <v>0</v>
      </c>
      <c r="J27" s="98">
        <f>SUMIFS('2023-2024'!$AD3:$AD66,'2023-2024'!$A3:$A66,"&gt;="&amp;J$2,'2023-2024'!$A3:$A66,"&lt;="&amp;EOMONTH(J2,0))</f>
        <v>0</v>
      </c>
      <c r="K27" s="98">
        <f>SUMIFS('2023-2024'!$AD3:$AD66,'2023-2024'!$A3:$A66,"&gt;="&amp;K$2,'2023-2024'!$A3:$A66,"&lt;="&amp;EOMONTH(K2,0))</f>
        <v>0</v>
      </c>
      <c r="L27" s="98">
        <f>SUMIFS('2023-2024'!$AD3:$AD66,'2023-2024'!$A3:$A66,"&gt;="&amp;L$2,'2023-2024'!$A3:$A66,"&lt;="&amp;EOMONTH(L2,0))</f>
        <v>0</v>
      </c>
      <c r="M27" s="98">
        <f>SUMIFS('2023-2024'!$AD3:$AD66,'2023-2024'!$A3:$A66,"&gt;="&amp;M$2,'2023-2024'!$A3:$A66,"&lt;="&amp;EOMONTH(M2,0))</f>
        <v>0</v>
      </c>
      <c r="N27" s="98">
        <f>SUMIFS('2023-2024'!$AD3:$AD66,'2023-2024'!$A3:$A66,"&gt;="&amp;N$2,'2023-2024'!$A3:$A66,"&lt;="&amp;EOMONTH(N2,0))</f>
        <v>0</v>
      </c>
      <c r="O27" s="67">
        <f t="shared" si="1"/>
        <v>0</v>
      </c>
      <c r="P27" s="80">
        <f t="shared" si="2"/>
        <v>250</v>
      </c>
      <c r="Q27" s="103"/>
      <c r="R27" s="81">
        <v>1125</v>
      </c>
      <c r="S27" s="175">
        <f t="shared" si="3"/>
        <v>1375</v>
      </c>
    </row>
    <row r="28" spans="1:19" ht="15" customHeight="1" thickBot="1" x14ac:dyDescent="0.35">
      <c r="A28" s="78" t="s">
        <v>53</v>
      </c>
      <c r="B28" s="79">
        <v>2600</v>
      </c>
      <c r="C28" s="98">
        <f>SUMIFS('2023-2024'!$AE3:$AE66,'2023-2024'!$A3:$A66,"&gt;="&amp;C$2,'2023-2024'!$A3:$A66,"&lt;="&amp;EOMONTH(C2,0))</f>
        <v>0</v>
      </c>
      <c r="D28" s="98">
        <f>SUMIFS('2023-2024'!$AE3:$AE66,'2023-2024'!$A3:$A66,"&gt;="&amp;D$2,'2023-2024'!$A3:$A66,"&lt;="&amp;EOMONTH(D2,0))</f>
        <v>0</v>
      </c>
      <c r="E28" s="98">
        <f>SUMIFS('2023-2024'!$AE3:$AE66,'2023-2024'!$A3:$A66,"&gt;="&amp;E$2,'2023-2024'!$A3:$A66,"&lt;="&amp;EOMONTH(E2,0))</f>
        <v>868</v>
      </c>
      <c r="F28" s="98">
        <f>SUMIFS('2023-2024'!$AE3:$AE66,'2023-2024'!$A3:$A66,"&gt;="&amp;F$2,'2023-2024'!$A3:$A66,"&lt;="&amp;EOMONTH(F2,0))</f>
        <v>0</v>
      </c>
      <c r="G28" s="98">
        <f>SUMIFS('2023-2024'!$AE3:$AE66,'2023-2024'!$A3:$A66,"&gt;="&amp;G$2,'2023-2024'!$A3:$A66,"&lt;="&amp;EOMONTH(G2,0))</f>
        <v>0</v>
      </c>
      <c r="H28" s="98">
        <f>SUMIFS('2023-2024'!$AE3:$AE66,'2023-2024'!$A3:$A66,"&gt;="&amp;H$2,'2023-2024'!$A3:$A66,"&lt;="&amp;EOMONTH(H2,0))</f>
        <v>0</v>
      </c>
      <c r="I28" s="98">
        <f>SUMIFS('2023-2024'!$AE3:$AE66,'2023-2024'!$A3:$A66,"&gt;="&amp;I$2,'2023-2024'!$A3:$A66,"&lt;="&amp;EOMONTH(I2,0))</f>
        <v>0</v>
      </c>
      <c r="J28" s="98">
        <f>SUMIFS('2023-2024'!$AE3:$AE66,'2023-2024'!$A3:$A66,"&gt;="&amp;J$2,'2023-2024'!$A3:$A66,"&lt;="&amp;EOMONTH(J2,0))</f>
        <v>0</v>
      </c>
      <c r="K28" s="98">
        <f>SUMIFS('2023-2024'!$AE3:$AE66,'2023-2024'!$A3:$A66,"&gt;="&amp;K$2,'2023-2024'!$A3:$A66,"&lt;="&amp;EOMONTH(K2,0))</f>
        <v>0</v>
      </c>
      <c r="L28" s="98">
        <f>SUMIFS('2023-2024'!$AE3:$AE66,'2023-2024'!$A3:$A66,"&gt;="&amp;L$2,'2023-2024'!$A3:$A66,"&lt;="&amp;EOMONTH(L2,0))</f>
        <v>0</v>
      </c>
      <c r="M28" s="98">
        <f>SUMIFS('2023-2024'!$AE3:$AE66,'2023-2024'!$A3:$A66,"&gt;="&amp;M$2,'2023-2024'!$A3:$A66,"&lt;="&amp;EOMONTH(M2,0))</f>
        <v>1519</v>
      </c>
      <c r="N28" s="98">
        <f>SUMIFS('2023-2024'!$AE3:$AE66,'2023-2024'!$A3:$A66,"&gt;="&amp;N$2,'2023-2024'!$A3:$A66,"&lt;="&amp;EOMONTH(N2,0))</f>
        <v>0</v>
      </c>
      <c r="O28" s="67">
        <f t="shared" si="1"/>
        <v>2387</v>
      </c>
      <c r="P28" s="80">
        <f t="shared" si="2"/>
        <v>213</v>
      </c>
      <c r="Q28" s="103"/>
      <c r="R28" s="81">
        <v>-539</v>
      </c>
      <c r="S28" s="175">
        <f t="shared" si="3"/>
        <v>-326</v>
      </c>
    </row>
    <row r="29" spans="1:19" ht="15" customHeight="1" thickBot="1" x14ac:dyDescent="0.35">
      <c r="A29" s="78" t="s">
        <v>73</v>
      </c>
      <c r="B29" s="83">
        <v>1000</v>
      </c>
      <c r="C29" s="98">
        <f>SUMIFS('2023-2024'!$AF3:$AF66,'2023-2024'!$A3:$A66,"&gt;="&amp;C$2,'2023-2024'!$A3:$A66,"&lt;="&amp;EOMONTH(C2,0))</f>
        <v>0</v>
      </c>
      <c r="D29" s="98">
        <f>SUMIFS('2023-2024'!$AF3:$AF66,'2023-2024'!$A3:$A66,"&gt;="&amp;D$2,'2023-2024'!$A3:$A66,"&lt;="&amp;EOMONTH(D2,0))</f>
        <v>0</v>
      </c>
      <c r="E29" s="98">
        <f>SUMIFS('2023-2024'!$AF3:$AF66,'2023-2024'!$A3:$A66,"&gt;="&amp;E$2,'2023-2024'!$A3:$A66,"&lt;="&amp;EOMONTH(E2,0))</f>
        <v>0</v>
      </c>
      <c r="F29" s="98">
        <f>SUMIFS('2023-2024'!$AF3:$AF66,'2023-2024'!$A3:$A66,"&gt;="&amp;F$2,'2023-2024'!$A3:$A66,"&lt;="&amp;EOMONTH(F2,0))</f>
        <v>0</v>
      </c>
      <c r="G29" s="98">
        <f>SUMIFS('2023-2024'!$AF3:$AF66,'2023-2024'!$A3:$A66,"&gt;="&amp;G$2,'2023-2024'!$A3:$A66,"&lt;="&amp;EOMONTH(G2,0))</f>
        <v>0</v>
      </c>
      <c r="H29" s="98">
        <f>SUMIFS('2023-2024'!$AF3:$AF66,'2023-2024'!$A3:$A66,"&gt;="&amp;H$2,'2023-2024'!$A3:$A66,"&lt;="&amp;EOMONTH(H2,0))</f>
        <v>0</v>
      </c>
      <c r="I29" s="98">
        <f>SUMIFS('2023-2024'!$AF3:$AF66,'2023-2024'!$A3:$A66,"&gt;="&amp;I$2,'2023-2024'!$A3:$A66,"&lt;="&amp;EOMONTH(I2,0))</f>
        <v>0</v>
      </c>
      <c r="J29" s="98">
        <f>SUMIFS('2023-2024'!$AF3:$AF66,'2023-2024'!$A3:$A66,"&gt;="&amp;J$2,'2023-2024'!$A3:$A66,"&lt;="&amp;EOMONTH(J2,0))</f>
        <v>0</v>
      </c>
      <c r="K29" s="98">
        <f>SUMIFS('2023-2024'!$AF3:$AF66,'2023-2024'!$A3:$A66,"&gt;="&amp;K$2,'2023-2024'!$A3:$A66,"&lt;="&amp;EOMONTH(K2,0))</f>
        <v>0</v>
      </c>
      <c r="L29" s="98">
        <f>SUMIFS('2023-2024'!$AF3:$AF66,'2023-2024'!$A3:$A66,"&gt;="&amp;L$2,'2023-2024'!$A3:$A66,"&lt;="&amp;EOMONTH(L2,0))</f>
        <v>0</v>
      </c>
      <c r="M29" s="98">
        <f>SUMIFS('2023-2024'!$AF3:$AF66,'2023-2024'!$A3:$A66,"&gt;="&amp;M$2,'2023-2024'!$A3:$A66,"&lt;="&amp;EOMONTH(M2,0))</f>
        <v>0</v>
      </c>
      <c r="N29" s="98">
        <f>SUMIFS('2023-2024'!$AF3:$AF66,'2023-2024'!$A3:$A66,"&gt;="&amp;N$2,'2023-2024'!$A3:$A66,"&lt;="&amp;EOMONTH(N2,0))</f>
        <v>0</v>
      </c>
      <c r="O29" s="67">
        <f t="shared" si="1"/>
        <v>0</v>
      </c>
      <c r="P29" s="80">
        <f t="shared" si="2"/>
        <v>1000</v>
      </c>
      <c r="Q29" s="103"/>
      <c r="R29" s="81">
        <v>179.01</v>
      </c>
      <c r="S29" s="175">
        <f t="shared" si="3"/>
        <v>1179.01</v>
      </c>
    </row>
    <row r="30" spans="1:19" ht="15" customHeight="1" thickBot="1" x14ac:dyDescent="0.35">
      <c r="A30" s="78" t="s">
        <v>54</v>
      </c>
      <c r="B30" s="79">
        <v>0</v>
      </c>
      <c r="C30" s="98">
        <f>SUMIFS('2023-2024'!$AG3:$AG66,'2023-2024'!$A3:$A66,"&gt;="&amp;C$2,'2023-2024'!$A3:$A66,"&lt;="&amp;EOMONTH(C2,0))</f>
        <v>0</v>
      </c>
      <c r="D30" s="98">
        <f>SUMIFS('2023-2024'!$AG3:$AG66,'2023-2024'!$A3:$A66,"&gt;="&amp;D$2,'2023-2024'!$A3:$A66,"&lt;="&amp;EOMONTH(D2,0))</f>
        <v>0</v>
      </c>
      <c r="E30" s="98">
        <f>SUMIFS('2023-2024'!$AG3:$AG66,'2023-2024'!$A3:$A66,"&gt;="&amp;E$2,'2023-2024'!$A3:$A66,"&lt;="&amp;EOMONTH(E2,0))</f>
        <v>0</v>
      </c>
      <c r="F30" s="98">
        <f>SUMIFS('2023-2024'!$AG3:$AG66,'2023-2024'!$A3:$A66,"&gt;="&amp;F$2,'2023-2024'!$A3:$A66,"&lt;="&amp;EOMONTH(F2,0))</f>
        <v>0</v>
      </c>
      <c r="G30" s="98">
        <f>SUMIFS('2023-2024'!$AG3:$AG66,'2023-2024'!$A3:$A66,"&gt;="&amp;G$2,'2023-2024'!$A3:$A66,"&lt;="&amp;EOMONTH(G2,0))</f>
        <v>0</v>
      </c>
      <c r="H30" s="98">
        <f>SUMIFS('2023-2024'!$AG3:$AG66,'2023-2024'!$A3:$A66,"&gt;="&amp;H$2,'2023-2024'!$A3:$A66,"&lt;="&amp;EOMONTH(H2,0))</f>
        <v>28.08</v>
      </c>
      <c r="I30" s="98">
        <f>SUMIFS('2023-2024'!$AG3:$AG66,'2023-2024'!$A3:$A66,"&gt;="&amp;I$2,'2023-2024'!$A3:$A66,"&lt;="&amp;EOMONTH(I2,0))</f>
        <v>28.45</v>
      </c>
      <c r="J30" s="98">
        <f>SUMIFS('2023-2024'!$AG3:$AG66,'2023-2024'!$A3:$A66,"&gt;="&amp;J$2,'2023-2024'!$A3:$A66,"&lt;="&amp;EOMONTH(J2,0))</f>
        <v>36.880000000000003</v>
      </c>
      <c r="K30" s="98">
        <f>SUMIFS('2023-2024'!$AG3:$AG66,'2023-2024'!$A3:$A66,"&gt;="&amp;K$2,'2023-2024'!$A3:$A66,"&lt;="&amp;EOMONTH(K2,0))</f>
        <v>0</v>
      </c>
      <c r="L30" s="98">
        <f>SUMIFS('2023-2024'!$AG3:$AG66,'2023-2024'!$A3:$A66,"&gt;="&amp;L$2,'2023-2024'!$A3:$A66,"&lt;="&amp;EOMONTH(L2,0))</f>
        <v>0</v>
      </c>
      <c r="M30" s="98">
        <f>SUMIFS('2023-2024'!$AG3:$AG66,'2023-2024'!$A3:$A66,"&gt;="&amp;M$2,'2023-2024'!$A3:$A66,"&lt;="&amp;EOMONTH(M2,0))</f>
        <v>0</v>
      </c>
      <c r="N30" s="98">
        <f>SUMIFS('2023-2024'!$AG3:$AG66,'2023-2024'!$A3:$A66,"&gt;="&amp;N$2,'2023-2024'!$A3:$A66,"&lt;="&amp;EOMONTH(N2,0))</f>
        <v>0</v>
      </c>
      <c r="O30" s="67">
        <f t="shared" si="1"/>
        <v>93.41</v>
      </c>
      <c r="P30" s="80">
        <f t="shared" si="2"/>
        <v>-93.41</v>
      </c>
      <c r="Q30" s="103"/>
      <c r="R30" s="81">
        <v>798.53</v>
      </c>
      <c r="S30" s="175">
        <f t="shared" si="3"/>
        <v>705.12</v>
      </c>
    </row>
    <row r="31" spans="1:19" ht="15" customHeight="1" thickBot="1" x14ac:dyDescent="0.35">
      <c r="A31" s="78" t="s">
        <v>55</v>
      </c>
      <c r="B31" s="79">
        <v>151</v>
      </c>
      <c r="C31" s="98">
        <f>SUMIFS('2023-2024'!$AH3:$AH66,'2023-2024'!$A3:$A66,"&gt;="&amp;C$2,'2023-2024'!$A3:$A66,"&lt;="&amp;EOMONTH(C2,0))</f>
        <v>0</v>
      </c>
      <c r="D31" s="98">
        <f>SUMIFS('2023-2024'!$AH3:$AH66,'2023-2024'!$A3:$A66,"&gt;="&amp;D$2,'2023-2024'!$A3:$A66,"&lt;="&amp;EOMONTH(D2,0))</f>
        <v>0</v>
      </c>
      <c r="E31" s="98">
        <f>SUMIFS('2023-2024'!$AH3:$AH66,'2023-2024'!$A3:$A66,"&gt;="&amp;E$2,'2023-2024'!$A3:$A66,"&lt;="&amp;EOMONTH(E2,0))</f>
        <v>0</v>
      </c>
      <c r="F31" s="98">
        <f>SUMIFS('2023-2024'!$AH3:$AH66,'2023-2024'!$A3:$A66,"&gt;="&amp;F$2,'2023-2024'!$A3:$A66,"&lt;="&amp;EOMONTH(F2,0))</f>
        <v>0</v>
      </c>
      <c r="G31" s="98">
        <f>SUMIFS('2023-2024'!$AH3:$AH66,'2023-2024'!$A3:$A66,"&gt;="&amp;G$2,'2023-2024'!$A3:$A66,"&lt;="&amp;EOMONTH(G2,0))</f>
        <v>0</v>
      </c>
      <c r="H31" s="98">
        <f>SUMIFS('2023-2024'!$AH3:$AH66,'2023-2024'!$A3:$A66,"&gt;="&amp;H$2,'2023-2024'!$A3:$A66,"&lt;="&amp;EOMONTH(H2,0))</f>
        <v>0</v>
      </c>
      <c r="I31" s="98">
        <f>SUMIFS('2023-2024'!$AH3:$AH66,'2023-2024'!$A3:$A66,"&gt;="&amp;I$2,'2023-2024'!$A3:$A66,"&lt;="&amp;EOMONTH(I2,0))</f>
        <v>0</v>
      </c>
      <c r="J31" s="98">
        <f>SUMIFS('2023-2024'!$AH3:$AH66,'2023-2024'!$A3:$A66,"&gt;="&amp;J$2,'2023-2024'!$A3:$A66,"&lt;="&amp;EOMONTH(J2,0))</f>
        <v>0</v>
      </c>
      <c r="K31" s="98">
        <f>SUMIFS('2023-2024'!$AH3:$AH66,'2023-2024'!$A3:$A66,"&gt;="&amp;K$2,'2023-2024'!$A3:$A66,"&lt;="&amp;EOMONTH(K2,0))</f>
        <v>0</v>
      </c>
      <c r="L31" s="98">
        <f>SUMIFS('2023-2024'!$AH3:$AH66,'2023-2024'!$A3:$A66,"&gt;="&amp;L$2,'2023-2024'!$A3:$A66,"&lt;="&amp;EOMONTH(L2,0))</f>
        <v>0</v>
      </c>
      <c r="M31" s="98">
        <f>SUMIFS('2023-2024'!$AH3:$AH66,'2023-2024'!$A3:$A66,"&gt;="&amp;M$2,'2023-2024'!$A3:$A66,"&lt;="&amp;EOMONTH(M2,0))</f>
        <v>126</v>
      </c>
      <c r="N31" s="98">
        <f>SUMIFS('2023-2024'!$AH3:$AH66,'2023-2024'!$A3:$A66,"&gt;="&amp;N$2,'2023-2024'!$A3:$A66,"&lt;="&amp;EOMONTH(N2,0))</f>
        <v>0</v>
      </c>
      <c r="O31" s="67">
        <f t="shared" si="1"/>
        <v>126</v>
      </c>
      <c r="P31" s="80">
        <f t="shared" si="2"/>
        <v>25</v>
      </c>
      <c r="Q31" s="103"/>
      <c r="R31" s="81">
        <v>75.59999999999998</v>
      </c>
      <c r="S31" s="175">
        <f t="shared" si="3"/>
        <v>100.59999999999998</v>
      </c>
    </row>
    <row r="32" spans="1:19" ht="15" customHeight="1" thickBot="1" x14ac:dyDescent="0.35">
      <c r="A32" s="78" t="s">
        <v>77</v>
      </c>
      <c r="B32" s="79">
        <v>60</v>
      </c>
      <c r="C32" s="98">
        <f>SUMIFS('2023-2024'!$AI3:$AI66,'2023-2024'!$A3:$A66,"&gt;="&amp;C$2,'2023-2024'!$A3:$A66,"&lt;="&amp;EOMONTH(C2,0))</f>
        <v>0</v>
      </c>
      <c r="D32" s="98">
        <f>SUMIFS('2023-2024'!$AI3:$AI66,'2023-2024'!$A3:$A66,"&gt;="&amp;D$2,'2023-2024'!$A3:$A66,"&lt;="&amp;EOMONTH(D2,0))</f>
        <v>0</v>
      </c>
      <c r="E32" s="98">
        <f>SUMIFS('2023-2024'!$AI3:$AI66,'2023-2024'!$A3:$A66,"&gt;="&amp;E$2,'2023-2024'!$A3:$A66,"&lt;="&amp;EOMONTH(E2,0))</f>
        <v>0</v>
      </c>
      <c r="F32" s="98">
        <f>SUMIFS('2023-2024'!$AI3:$AI66,'2023-2024'!$A3:$A66,"&gt;="&amp;F$2,'2023-2024'!$A3:$A66,"&lt;="&amp;EOMONTH(F2,0))</f>
        <v>0</v>
      </c>
      <c r="G32" s="98">
        <f>SUMIFS('2023-2024'!$AI3:$AI66,'2023-2024'!$A3:$A66,"&gt;="&amp;G$2,'2023-2024'!$A3:$A66,"&lt;="&amp;EOMONTH(G2,0))</f>
        <v>0</v>
      </c>
      <c r="H32" s="98">
        <f>SUMIFS('2023-2024'!$AI3:$AI66,'2023-2024'!$A3:$A66,"&gt;="&amp;H$2,'2023-2024'!$A3:$A66,"&lt;="&amp;EOMONTH(H2,0))</f>
        <v>0</v>
      </c>
      <c r="I32" s="98">
        <f>SUMIFS('2023-2024'!$AI3:$AI66,'2023-2024'!$A3:$A66,"&gt;="&amp;I$2,'2023-2024'!$A3:$A66,"&lt;="&amp;EOMONTH(I2,0))</f>
        <v>0</v>
      </c>
      <c r="J32" s="98">
        <f>SUMIFS('2023-2024'!$AI3:$AI66,'2023-2024'!$A3:$A66,"&gt;="&amp;J$2,'2023-2024'!$A3:$A66,"&lt;="&amp;EOMONTH(J2,0))</f>
        <v>0</v>
      </c>
      <c r="K32" s="98">
        <f>SUMIFS('2023-2024'!$AI3:$AI66,'2023-2024'!$A3:$A66,"&gt;="&amp;K$2,'2023-2024'!$A3:$A66,"&lt;="&amp;EOMONTH(K2,0))</f>
        <v>102</v>
      </c>
      <c r="L32" s="98">
        <f>SUMIFS('2023-2024'!$AI3:$AI66,'2023-2024'!$A3:$A66,"&gt;="&amp;L$2,'2023-2024'!$A3:$A66,"&lt;="&amp;EOMONTH(L2,0))</f>
        <v>0</v>
      </c>
      <c r="M32" s="98">
        <f>SUMIFS('2023-2024'!$AI3:$AI66,'2023-2024'!$A3:$A66,"&gt;="&amp;M$2,'2023-2024'!$A3:$A66,"&lt;="&amp;EOMONTH(M2,0))</f>
        <v>0</v>
      </c>
      <c r="N32" s="98">
        <f>SUMIFS('2023-2024'!$AI3:$AI66,'2023-2024'!$A3:$A66,"&gt;="&amp;N$2,'2023-2024'!$A3:$A66,"&lt;="&amp;EOMONTH(N2,0))</f>
        <v>0</v>
      </c>
      <c r="O32" s="67">
        <f t="shared" si="1"/>
        <v>102</v>
      </c>
      <c r="P32" s="80">
        <f>B32-O32</f>
        <v>-42</v>
      </c>
      <c r="Q32" s="103"/>
      <c r="R32" s="81">
        <v>-51.9</v>
      </c>
      <c r="S32" s="175">
        <f t="shared" si="3"/>
        <v>-93.9</v>
      </c>
    </row>
    <row r="33" spans="1:19" ht="15" customHeight="1" thickBot="1" x14ac:dyDescent="0.35">
      <c r="A33" s="82" t="s">
        <v>56</v>
      </c>
      <c r="B33" s="79">
        <v>75</v>
      </c>
      <c r="C33" s="100">
        <f>SUMIFS('2023-2024'!$AJ3:$AJ66,'2023-2024'!$A3:$A66,"&gt;="&amp;C$2,'2023-2024'!$A3:$A66,"&lt;="&amp;EOMONTH(C2,0))</f>
        <v>0</v>
      </c>
      <c r="D33" s="100">
        <f>SUMIFS('2023-2024'!$AJ3:$AJ66,'2023-2024'!$A3:$A66,"&gt;="&amp;D$2,'2023-2024'!$A3:$A66,"&lt;="&amp;EOMONTH(D2,0))</f>
        <v>0</v>
      </c>
      <c r="E33" s="100">
        <f>SUMIFS('2023-2024'!$AJ3:$AJ66,'2023-2024'!$A3:$A66,"&gt;="&amp;E$2,'2023-2024'!$A3:$A66,"&lt;="&amp;EOMONTH(E2,0))</f>
        <v>0</v>
      </c>
      <c r="F33" s="100">
        <f>SUMIFS('2023-2024'!$AJ3:$AJ66,'2023-2024'!$A3:$A66,"&gt;="&amp;F$2,'2023-2024'!$A3:$A66,"&lt;="&amp;EOMONTH(F2,0))</f>
        <v>0</v>
      </c>
      <c r="G33" s="100">
        <f>SUMIFS('2023-2024'!$AJ3:$AJ66,'2023-2024'!$A3:$A66,"&gt;="&amp;G$2,'2023-2024'!$A3:$A66,"&lt;="&amp;EOMONTH(G2,0))</f>
        <v>0</v>
      </c>
      <c r="H33" s="100">
        <f>SUMIFS('2023-2024'!$AJ3:$AJ66,'2023-2024'!$A3:$A66,"&gt;="&amp;H$2,'2023-2024'!$A3:$A66,"&lt;="&amp;EOMONTH(H2,0))</f>
        <v>0</v>
      </c>
      <c r="I33" s="100">
        <f>SUMIFS('2023-2024'!$AJ3:$AJ66,'2023-2024'!$A3:$A66,"&gt;="&amp;I$2,'2023-2024'!$A3:$A66,"&lt;="&amp;EOMONTH(I2,0))</f>
        <v>0</v>
      </c>
      <c r="J33" s="100">
        <f>SUMIFS('2023-2024'!$AJ3:$AJ66,'2023-2024'!$A3:$A66,"&gt;="&amp;J$2,'2023-2024'!$A3:$A66,"&lt;="&amp;EOMONTH(J2,0))</f>
        <v>0</v>
      </c>
      <c r="K33" s="100">
        <f>SUMIFS('2023-2024'!$AJ3:$AJ66,'2023-2024'!$A3:$A66,"&gt;="&amp;K$2,'2023-2024'!$A3:$A66,"&lt;="&amp;EOMONTH(K2,0))</f>
        <v>59</v>
      </c>
      <c r="L33" s="100">
        <f>SUMIFS('2023-2024'!$AJ3:$AJ66,'2023-2024'!$A3:$A66,"&gt;="&amp;L$2,'2023-2024'!$A3:$A66,"&lt;="&amp;EOMONTH(L2,0))</f>
        <v>0</v>
      </c>
      <c r="M33" s="100">
        <f>SUMIFS('2023-2024'!$AJ3:$AJ66,'2023-2024'!$A3:$A66,"&gt;="&amp;M$2,'2023-2024'!$A3:$A66,"&lt;="&amp;EOMONTH(M2,0))</f>
        <v>0</v>
      </c>
      <c r="N33" s="100">
        <f>SUMIFS('2023-2024'!$AJ3:$AJ66,'2023-2024'!$A3:$A66,"&gt;="&amp;N$2,'2023-2024'!$A3:$A66,"&lt;="&amp;EOMONTH(N2,0))</f>
        <v>0</v>
      </c>
      <c r="O33" s="67">
        <f t="shared" si="1"/>
        <v>59</v>
      </c>
      <c r="P33" s="80">
        <f t="shared" si="2"/>
        <v>16</v>
      </c>
      <c r="Q33" s="103"/>
      <c r="R33" s="81">
        <v>30</v>
      </c>
      <c r="S33" s="175">
        <f t="shared" si="3"/>
        <v>46</v>
      </c>
    </row>
    <row r="34" spans="1:19" ht="15" customHeight="1" thickBot="1" x14ac:dyDescent="0.35">
      <c r="A34" s="82" t="s">
        <v>109</v>
      </c>
      <c r="B34" s="79">
        <v>0</v>
      </c>
      <c r="C34" s="101">
        <f>SUMIFS('2023-2024'!$AK2:$AK47,'2023-2024'!$A2:$A47,"&gt;="&amp;C$2,'2023-2024'!$A2:$A47,"&lt;="&amp;EOMONTH(C1,0))</f>
        <v>0</v>
      </c>
      <c r="D34" s="101">
        <f>SUMIFS('2023-2024'!$AK2:$AK47,'2023-2024'!$A2:$A47,"&gt;="&amp;D$2,'2023-2024'!$A2:$A47,"&lt;="&amp;EOMONTH(D1,0))</f>
        <v>0</v>
      </c>
      <c r="E34" s="101">
        <f>SUMIFS('2023-2024'!$AK2:$AK47,'2023-2024'!$A2:$A47,"&gt;="&amp;E$2,'2023-2024'!$A2:$A47,"&lt;="&amp;EOMONTH(E1,0))</f>
        <v>0</v>
      </c>
      <c r="F34" s="101">
        <f>SUMIFS('2023-2024'!$AK2:$AK47,'2023-2024'!$A2:$A47,"&gt;="&amp;F$2,'2023-2024'!$A2:$A47,"&lt;="&amp;EOMONTH(F1,0))</f>
        <v>0</v>
      </c>
      <c r="G34" s="101">
        <f>SUMIFS('2023-2024'!$AK2:$AK47,'2023-2024'!$A2:$A47,"&gt;="&amp;G$2,'2023-2024'!$A2:$A47,"&lt;="&amp;EOMONTH(G1,0))</f>
        <v>0</v>
      </c>
      <c r="H34" s="101">
        <f>SUMIFS('2023-2024'!$AK2:$AK47,'2023-2024'!$A2:$A47,"&gt;="&amp;H$2,'2023-2024'!$A2:$A47,"&lt;="&amp;EOMONTH(H1,0))</f>
        <v>0</v>
      </c>
      <c r="I34" s="101">
        <f>SUMIFS('2023-2024'!$AK2:$AK47,'2023-2024'!$A2:$A47,"&gt;="&amp;I$2,'2023-2024'!$A2:$A47,"&lt;="&amp;EOMONTH(I1,0))</f>
        <v>0</v>
      </c>
      <c r="J34" s="101">
        <f>SUMIFS('2023-2024'!$AK2:$AK47,'2023-2024'!$A2:$A47,"&gt;="&amp;J$2,'2023-2024'!$A2:$A47,"&lt;="&amp;EOMONTH(J1,0))</f>
        <v>0</v>
      </c>
      <c r="K34" s="101">
        <f>SUMIFS('2023-2024'!$AK2:$AK47,'2023-2024'!$A2:$A47,"&gt;="&amp;K$2,'2023-2024'!$A2:$A47,"&lt;="&amp;EOMONTH(K1,0))</f>
        <v>0</v>
      </c>
      <c r="L34" s="101">
        <f>SUMIFS('2023-2024'!$AK2:$AK47,'2023-2024'!$A2:$A47,"&gt;="&amp;L$2,'2023-2024'!$A2:$A47,"&lt;="&amp;EOMONTH(L1,0))</f>
        <v>0</v>
      </c>
      <c r="M34" s="101">
        <f>SUMIFS('2023-2024'!$AK2:$AK47,'2023-2024'!$A2:$A47,"&gt;="&amp;M$2,'2023-2024'!$A2:$A47,"&lt;="&amp;EOMONTH(M1,0))</f>
        <v>0</v>
      </c>
      <c r="N34" s="101">
        <f>SUMIFS('2023-2024'!$AK2:$AK47,'2023-2024'!$A2:$A47,"&gt;="&amp;N$2,'2023-2024'!$A2:$A47,"&lt;="&amp;EOMONTH(N1,0))</f>
        <v>0</v>
      </c>
      <c r="O34" s="67">
        <f t="shared" ref="O34" si="4">SUM(C34:N34)</f>
        <v>0</v>
      </c>
      <c r="P34" s="80">
        <f t="shared" ref="P34" si="5">B34-O34</f>
        <v>0</v>
      </c>
      <c r="Q34" s="103"/>
      <c r="R34" s="81">
        <v>1000</v>
      </c>
      <c r="S34" s="175">
        <f t="shared" si="3"/>
        <v>1000</v>
      </c>
    </row>
    <row r="35" spans="1:19" ht="15" customHeight="1" thickBot="1" x14ac:dyDescent="0.35">
      <c r="A35" s="82" t="s">
        <v>78</v>
      </c>
      <c r="B35" s="79">
        <v>0</v>
      </c>
      <c r="C35" s="101">
        <f>SUMIFS('2023-2024'!$AL3:$AL66,'2023-2024'!$A3:$A66,"&gt;="&amp;C$2,'2023-2024'!$A3:$A66,"&lt;="&amp;EOMONTH(C2,0))</f>
        <v>0</v>
      </c>
      <c r="D35" s="101">
        <f>SUMIFS('2023-2024'!$AL3:$AL66,'2023-2024'!$A3:$A66,"&gt;="&amp;D$2,'2023-2024'!$A3:$A66,"&lt;="&amp;EOMONTH(D2,0))</f>
        <v>0</v>
      </c>
      <c r="E35" s="101">
        <f>SUMIFS('2023-2024'!$AL3:$AL66,'2023-2024'!$A3:$A66,"&gt;="&amp;E$2,'2023-2024'!$A3:$A66,"&lt;="&amp;EOMONTH(E2,0))</f>
        <v>0</v>
      </c>
      <c r="F35" s="101">
        <f>SUMIFS('2023-2024'!$AL3:$AL66,'2023-2024'!$A3:$A66,"&gt;="&amp;F$2,'2023-2024'!$A3:$A66,"&lt;="&amp;EOMONTH(F2,0))</f>
        <v>0</v>
      </c>
      <c r="G35" s="101">
        <f>SUMIFS('2023-2024'!$AL3:$AL66,'2023-2024'!$A3:$A66,"&gt;="&amp;G$2,'2023-2024'!$A3:$A66,"&lt;="&amp;EOMONTH(G2,0))</f>
        <v>0</v>
      </c>
      <c r="H35" s="101">
        <f>SUMIFS('2023-2024'!$AL3:$AL66,'2023-2024'!$A3:$A66,"&gt;="&amp;H$2,'2023-2024'!$A3:$A66,"&lt;="&amp;EOMONTH(H2,0))</f>
        <v>0</v>
      </c>
      <c r="I35" s="101">
        <f>SUMIFS('2023-2024'!$AL3:$AL66,'2023-2024'!$A3:$A66,"&gt;="&amp;I$2,'2023-2024'!$A3:$A66,"&lt;="&amp;EOMONTH(I2,0))</f>
        <v>0</v>
      </c>
      <c r="J35" s="101">
        <f>SUMIFS('2023-2024'!$AL3:$AL66,'2023-2024'!$A3:$A66,"&gt;="&amp;J$2,'2023-2024'!$A3:$A66,"&lt;="&amp;EOMONTH(J2,0))</f>
        <v>0</v>
      </c>
      <c r="K35" s="101">
        <f>SUMIFS('2023-2024'!$AL3:$AL66,'2023-2024'!$A3:$A66,"&gt;="&amp;K$2,'2023-2024'!$A3:$A66,"&lt;="&amp;EOMONTH(K2,0))</f>
        <v>0</v>
      </c>
      <c r="L35" s="101">
        <f>SUMIFS('2023-2024'!$AL3:$AL66,'2023-2024'!$A3:$A66,"&gt;="&amp;L$2,'2023-2024'!$A3:$A66,"&lt;="&amp;EOMONTH(L2,0))</f>
        <v>0</v>
      </c>
      <c r="M35" s="101">
        <f>SUMIFS('2023-2024'!$AL3:$AL66,'2023-2024'!$A3:$A66,"&gt;="&amp;M$2,'2023-2024'!$A3:$A66,"&lt;="&amp;EOMONTH(M2,0))</f>
        <v>0</v>
      </c>
      <c r="N35" s="101">
        <f>SUMIFS('2023-2024'!$AL3:$AL66,'2023-2024'!$A3:$A66,"&gt;="&amp;N$2,'2023-2024'!$A3:$A66,"&lt;="&amp;EOMONTH(N2,0))</f>
        <v>0</v>
      </c>
      <c r="O35" s="67">
        <f t="shared" si="1"/>
        <v>0</v>
      </c>
      <c r="P35" s="80">
        <f t="shared" si="2"/>
        <v>0</v>
      </c>
      <c r="Q35" s="103"/>
      <c r="R35" s="81">
        <v>100</v>
      </c>
      <c r="S35" s="175">
        <f t="shared" si="3"/>
        <v>100</v>
      </c>
    </row>
    <row r="36" spans="1:19" thickBot="1" x14ac:dyDescent="0.35">
      <c r="A36" s="84" t="s">
        <v>57</v>
      </c>
      <c r="C36" s="85">
        <f t="shared" ref="C36:N36" si="6">SUM(C14:C35)</f>
        <v>263.77999999999997</v>
      </c>
      <c r="D36" s="85">
        <f t="shared" si="6"/>
        <v>723.76</v>
      </c>
      <c r="E36" s="85">
        <f t="shared" si="6"/>
        <v>1929.8899999999999</v>
      </c>
      <c r="F36" s="85">
        <f t="shared" si="6"/>
        <v>897.47</v>
      </c>
      <c r="G36" s="85">
        <f t="shared" si="6"/>
        <v>292.02999999999997</v>
      </c>
      <c r="H36" s="85">
        <f t="shared" si="6"/>
        <v>599.29000000000008</v>
      </c>
      <c r="I36" s="85">
        <f t="shared" si="6"/>
        <v>322.22999999999996</v>
      </c>
      <c r="J36" s="85">
        <f t="shared" si="6"/>
        <v>419.65999999999997</v>
      </c>
      <c r="K36" s="85">
        <f t="shared" si="6"/>
        <v>716.47</v>
      </c>
      <c r="L36" s="85">
        <f t="shared" si="6"/>
        <v>305</v>
      </c>
      <c r="M36" s="85">
        <f t="shared" si="6"/>
        <v>1949.8</v>
      </c>
      <c r="N36" s="85">
        <f t="shared" si="6"/>
        <v>338.2</v>
      </c>
      <c r="O36" s="86"/>
      <c r="Q36" s="81"/>
      <c r="R36" s="176"/>
      <c r="S36" s="176"/>
    </row>
    <row r="37" spans="1:19" ht="15.6" thickTop="1" thickBot="1" x14ac:dyDescent="0.35">
      <c r="A37" s="87" t="s">
        <v>58</v>
      </c>
      <c r="B37" s="88">
        <f>SUM(B14:B35)</f>
        <v>10096</v>
      </c>
      <c r="O37" s="89">
        <f>SUM(O14:O35)</f>
        <v>8757.58</v>
      </c>
      <c r="P37" s="90">
        <f>SUM(P14:P35)</f>
        <v>1338.4199999999998</v>
      </c>
      <c r="Q37" s="90">
        <f>SUM(Q14:Q36)</f>
        <v>0</v>
      </c>
      <c r="R37" s="90">
        <f>SUM(R14:R35)</f>
        <v>4162.0599999999995</v>
      </c>
      <c r="S37" s="90">
        <f>SUM(S14:S35)</f>
        <v>5500.4800000000005</v>
      </c>
    </row>
    <row r="39" spans="1:19" ht="26.45" thickBot="1" x14ac:dyDescent="0.35">
      <c r="A39" s="183" t="s">
        <v>111</v>
      </c>
      <c r="B39" s="184"/>
      <c r="C39" s="185" t="s">
        <v>59</v>
      </c>
      <c r="D39" s="185" t="s">
        <v>60</v>
      </c>
      <c r="E39" s="184"/>
    </row>
    <row r="40" spans="1:19" ht="14.45" x14ac:dyDescent="0.3">
      <c r="A40" s="84" t="s">
        <v>61</v>
      </c>
      <c r="B40" s="91">
        <v>9347.519999999995</v>
      </c>
    </row>
    <row r="41" spans="1:19" ht="14.45" x14ac:dyDescent="0.3">
      <c r="A41" s="84" t="s">
        <v>62</v>
      </c>
      <c r="D41" s="93">
        <f>'2023-2024'!AO67</f>
        <v>17.88</v>
      </c>
      <c r="E41" t="s">
        <v>63</v>
      </c>
    </row>
    <row r="42" spans="1:19" ht="14.45" x14ac:dyDescent="0.3">
      <c r="A42" s="84" t="s">
        <v>37</v>
      </c>
      <c r="C42" s="86">
        <f>SUM(O11)</f>
        <v>10223.459999999999</v>
      </c>
    </row>
    <row r="43" spans="1:19" ht="14.45" x14ac:dyDescent="0.3">
      <c r="A43" s="84" t="s">
        <v>42</v>
      </c>
      <c r="D43" s="93">
        <f>(O37)</f>
        <v>8757.58</v>
      </c>
    </row>
    <row r="44" spans="1:19" ht="14.45" x14ac:dyDescent="0.3">
      <c r="A44" s="84" t="s">
        <v>64</v>
      </c>
      <c r="C44" s="2">
        <v>879.1</v>
      </c>
    </row>
    <row r="45" spans="1:19" ht="14.45" x14ac:dyDescent="0.3">
      <c r="A45" s="84" t="s">
        <v>65</v>
      </c>
      <c r="D45" s="93">
        <f>'2023-2024'!AM67</f>
        <v>767.67000000000007</v>
      </c>
    </row>
    <row r="46" spans="1:19" ht="14.45" x14ac:dyDescent="0.3">
      <c r="A46" s="84" t="s">
        <v>66</v>
      </c>
      <c r="D46" s="92"/>
    </row>
    <row r="47" spans="1:19" ht="14.45" x14ac:dyDescent="0.3">
      <c r="A47" s="84" t="s">
        <v>67</v>
      </c>
      <c r="B47" s="178">
        <f>SUM(B40:C46)-SUM(D40:D46)</f>
        <v>10906.949999999995</v>
      </c>
    </row>
    <row r="48" spans="1:19" ht="14.45" x14ac:dyDescent="0.3">
      <c r="A48" s="84"/>
    </row>
    <row r="49" spans="1:5" ht="34.5" customHeight="1" x14ac:dyDescent="0.3">
      <c r="A49" s="181" t="s">
        <v>112</v>
      </c>
      <c r="B49" s="182"/>
      <c r="C49" s="182"/>
      <c r="D49" s="182"/>
      <c r="E49" s="182"/>
    </row>
    <row r="50" spans="1:5" ht="14.45" x14ac:dyDescent="0.3">
      <c r="A50" s="186" t="s">
        <v>113</v>
      </c>
      <c r="D50" s="86">
        <f>SUM(D41:D47)/2</f>
        <v>4771.5649999999996</v>
      </c>
    </row>
    <row r="52" spans="1:5" ht="14.45" x14ac:dyDescent="0.3">
      <c r="A52" t="s">
        <v>110</v>
      </c>
      <c r="D52" s="81">
        <f>S37</f>
        <v>5500.4800000000005</v>
      </c>
    </row>
    <row r="53" spans="1:5" thickBot="1" x14ac:dyDescent="0.35">
      <c r="D53" s="180"/>
    </row>
    <row r="54" spans="1:5" ht="14.45" x14ac:dyDescent="0.3">
      <c r="D54" s="86">
        <f>SUM(D50:D53)</f>
        <v>10272.045</v>
      </c>
      <c r="E54" t="s">
        <v>108</v>
      </c>
    </row>
  </sheetData>
  <mergeCells count="1">
    <mergeCell ref="M11:N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2023-2024</vt:lpstr>
      <vt:lpstr>Budget</vt:lpstr>
      <vt:lpstr>'2023-2024'!Print_Area</vt:lpstr>
    </vt:vector>
  </TitlesOfParts>
  <Company>Grizli777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Rupert</cp:lastModifiedBy>
  <cp:revision/>
  <dcterms:created xsi:type="dcterms:W3CDTF">2017-04-11T17:52:28Z</dcterms:created>
  <dcterms:modified xsi:type="dcterms:W3CDTF">2024-04-08T12:37:35Z</dcterms:modified>
</cp:coreProperties>
</file>